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0000-11-415\Desktop\23.09.2026 ДО Справочники\"/>
    </mc:Choice>
  </mc:AlternateContent>
  <bookViews>
    <workbookView xWindow="0" yWindow="0" windowWidth="28800" windowHeight="11535" tabRatio="902"/>
  </bookViews>
  <sheets>
    <sheet name="СОД" sheetId="1" r:id="rId1"/>
    <sheet name="ГЛОССАРИЙ" sheetId="46" r:id="rId2"/>
    <sheet name="10109" sheetId="104" r:id="rId3"/>
    <sheet name="10101" sheetId="120" r:id="rId4"/>
    <sheet name="10102" sheetId="122" r:id="rId5"/>
    <sheet name="10103" sheetId="123" r:id="rId6"/>
    <sheet name="10104" sheetId="80" r:id="rId7"/>
    <sheet name="10110" sheetId="121" r:id="rId8"/>
    <sheet name="10106" sheetId="141" r:id="rId9"/>
    <sheet name="10111" sheetId="143" r:id="rId10"/>
    <sheet name="СТР_НО" sheetId="145" r:id="rId11"/>
  </sheets>
  <externalReferences>
    <externalReference r:id="rId12"/>
  </externalReferences>
  <definedNames>
    <definedName name="_xlnm._FilterDatabase" localSheetId="3" hidden="1">'10101'!$A$43:$BC$43</definedName>
    <definedName name="_xlnm._FilterDatabase" localSheetId="1" hidden="1">ГЛОССАРИЙ!$A$2:$C$2</definedName>
    <definedName name="_xlnm.Print_Area" localSheetId="7">'10110'!$A$1:$BA$51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52" i="120" l="1"/>
  <c r="AE50" i="143"/>
  <c r="AK50" i="143"/>
  <c r="AJ50" i="143"/>
  <c r="AI50" i="143"/>
  <c r="AH50" i="143"/>
  <c r="AG50" i="143"/>
  <c r="AF50" i="143"/>
  <c r="AD50" i="143"/>
  <c r="AC50" i="143"/>
  <c r="AB50" i="143"/>
  <c r="AA50" i="143"/>
  <c r="Z50" i="143"/>
  <c r="Y50" i="143"/>
  <c r="X50" i="143"/>
  <c r="W50" i="143"/>
  <c r="V50" i="143"/>
  <c r="U50" i="143"/>
  <c r="T50" i="143"/>
  <c r="S50" i="143"/>
  <c r="R50" i="143"/>
  <c r="Q50" i="143"/>
  <c r="P50" i="143"/>
  <c r="O50" i="143"/>
  <c r="N50" i="143"/>
  <c r="M50" i="143"/>
  <c r="L50" i="143"/>
  <c r="K50" i="143"/>
  <c r="F50" i="143"/>
  <c r="G50" i="143"/>
  <c r="J50" i="143"/>
  <c r="I50" i="143"/>
  <c r="H50" i="143"/>
  <c r="E50" i="143"/>
  <c r="D50" i="143"/>
  <c r="I15" i="143"/>
  <c r="I14" i="143"/>
  <c r="I11" i="143"/>
  <c r="I10" i="143"/>
  <c r="I7" i="143"/>
  <c r="I6" i="143"/>
  <c r="G14" i="145" l="1"/>
  <c r="AG52" i="143" l="1"/>
  <c r="Y52" i="143"/>
  <c r="O52" i="141"/>
  <c r="F52" i="141"/>
  <c r="AF52" i="143"/>
  <c r="AE52" i="143"/>
  <c r="AD52" i="143"/>
  <c r="AC52" i="143"/>
  <c r="W52" i="143"/>
  <c r="AK51" i="143"/>
  <c r="AJ51" i="143"/>
  <c r="AI51" i="143"/>
  <c r="AH51" i="143"/>
  <c r="AG51" i="143"/>
  <c r="AF51" i="143"/>
  <c r="AE51" i="143"/>
  <c r="AD51" i="143"/>
  <c r="AC51" i="143"/>
  <c r="AB51" i="143"/>
  <c r="AA51" i="143"/>
  <c r="Z51" i="143"/>
  <c r="Y51" i="143"/>
  <c r="X51" i="143"/>
  <c r="W51" i="143"/>
  <c r="V51" i="143"/>
  <c r="U51" i="143"/>
  <c r="T51" i="143"/>
  <c r="S51" i="143"/>
  <c r="R51" i="143"/>
  <c r="Q51" i="143"/>
  <c r="P51" i="143"/>
  <c r="L52" i="104" l="1"/>
  <c r="P52" i="80" l="1"/>
  <c r="P51" i="141" l="1"/>
  <c r="O51" i="141"/>
  <c r="N51" i="141"/>
  <c r="M51" i="141"/>
  <c r="L51" i="141"/>
  <c r="T52" i="123"/>
  <c r="BA52" i="121" l="1"/>
  <c r="AZ52" i="121"/>
  <c r="AV52" i="121"/>
  <c r="AU52" i="121"/>
  <c r="AQ52" i="121"/>
  <c r="AP52" i="121"/>
  <c r="AL52" i="121"/>
  <c r="AK52" i="121"/>
  <c r="AG52" i="121"/>
  <c r="AF52" i="121"/>
  <c r="AB52" i="121"/>
  <c r="AA52" i="121"/>
  <c r="W52" i="121"/>
  <c r="V52" i="121"/>
  <c r="Q51" i="121"/>
  <c r="S51" i="121"/>
  <c r="T51" i="121"/>
  <c r="U51" i="121"/>
  <c r="X51" i="121"/>
  <c r="Y51" i="121"/>
  <c r="Z51" i="121"/>
  <c r="AC51" i="121"/>
  <c r="AD51" i="121"/>
  <c r="AE51" i="121"/>
  <c r="AH51" i="121"/>
  <c r="AI51" i="121"/>
  <c r="AJ51" i="121"/>
  <c r="AM51" i="121"/>
  <c r="AN51" i="121"/>
  <c r="AO51" i="121"/>
  <c r="AR51" i="121"/>
  <c r="AS51" i="121"/>
  <c r="AT51" i="121"/>
  <c r="AW51" i="121"/>
  <c r="AX51" i="121"/>
  <c r="AY51" i="121"/>
  <c r="S52" i="121"/>
  <c r="T52" i="121"/>
  <c r="U52" i="121"/>
  <c r="X52" i="121"/>
  <c r="Y52" i="121"/>
  <c r="Z52" i="121"/>
  <c r="AC52" i="121"/>
  <c r="AD52" i="121"/>
  <c r="AE52" i="121"/>
  <c r="AH52" i="121"/>
  <c r="AI52" i="121"/>
  <c r="AJ52" i="121"/>
  <c r="AM52" i="121"/>
  <c r="AN52" i="121"/>
  <c r="AO52" i="121"/>
  <c r="AR52" i="121"/>
  <c r="AS52" i="121"/>
  <c r="AT52" i="121"/>
  <c r="AW52" i="121"/>
  <c r="AX52" i="121"/>
  <c r="AY52" i="121"/>
  <c r="N52" i="80"/>
  <c r="P51" i="123" l="1"/>
  <c r="Q51" i="123"/>
  <c r="R51" i="123"/>
  <c r="S51" i="123"/>
  <c r="U51" i="123"/>
  <c r="W51" i="123"/>
  <c r="X51" i="123"/>
  <c r="AH51" i="122" l="1"/>
  <c r="F50" i="121" l="1"/>
  <c r="G50" i="121"/>
  <c r="H50" i="121"/>
  <c r="I50" i="121"/>
  <c r="J50" i="121"/>
  <c r="K50" i="121"/>
  <c r="L50" i="121"/>
  <c r="M50" i="121"/>
  <c r="N50" i="121"/>
  <c r="O50" i="121"/>
  <c r="P50" i="121"/>
  <c r="Q50" i="121"/>
  <c r="R50" i="121"/>
  <c r="J6" i="121"/>
  <c r="J7" i="121"/>
  <c r="J8" i="121"/>
  <c r="J11" i="121"/>
  <c r="J12" i="121"/>
  <c r="AB52" i="120" l="1"/>
  <c r="S51" i="80" l="1"/>
  <c r="F50" i="80"/>
  <c r="J52" i="104" l="1"/>
  <c r="K52" i="104"/>
  <c r="H51" i="122" l="1"/>
  <c r="K51" i="104" l="1"/>
  <c r="M51" i="122" l="1"/>
  <c r="Q51" i="122"/>
  <c r="AD51" i="122"/>
  <c r="AC51" i="122"/>
  <c r="AB51" i="122"/>
  <c r="AA51" i="122"/>
  <c r="Y51" i="120"/>
  <c r="X51" i="120"/>
  <c r="W51" i="120"/>
  <c r="V51" i="120"/>
  <c r="P51" i="120"/>
  <c r="Y52" i="120"/>
  <c r="W52" i="123"/>
  <c r="I51" i="122" l="1"/>
  <c r="L52" i="80" l="1"/>
  <c r="O51" i="122" l="1"/>
  <c r="J51" i="122" l="1"/>
  <c r="X52" i="122"/>
  <c r="U51" i="122"/>
  <c r="N51" i="122"/>
  <c r="S52" i="120" l="1"/>
  <c r="I51" i="120" l="1"/>
  <c r="H51" i="120"/>
  <c r="L51" i="120"/>
  <c r="F50" i="123" l="1"/>
  <c r="G50" i="123"/>
  <c r="H50" i="123"/>
  <c r="I50" i="123"/>
  <c r="V50" i="123"/>
  <c r="N52" i="123"/>
  <c r="R52" i="123"/>
  <c r="X52" i="123"/>
  <c r="AE52" i="122" l="1"/>
  <c r="AD52" i="122"/>
  <c r="Z52" i="120"/>
  <c r="T52" i="80" l="1"/>
  <c r="S52" i="80"/>
  <c r="R52" i="80"/>
  <c r="M52" i="80"/>
  <c r="T51" i="80"/>
  <c r="R51" i="80"/>
  <c r="P51" i="80"/>
  <c r="O51" i="80"/>
  <c r="N51" i="80"/>
  <c r="M51" i="80"/>
  <c r="Q50" i="80"/>
  <c r="O50" i="80"/>
  <c r="H50" i="80"/>
  <c r="G50" i="80"/>
  <c r="Z52" i="122"/>
  <c r="AI51" i="122"/>
  <c r="AG51" i="122"/>
  <c r="Z51" i="122"/>
  <c r="Y51" i="122"/>
  <c r="X51" i="122"/>
  <c r="W51" i="122"/>
  <c r="V51" i="122"/>
  <c r="T51" i="122"/>
  <c r="S51" i="122"/>
  <c r="R51" i="122"/>
  <c r="P51" i="122"/>
  <c r="L51" i="122"/>
  <c r="K51" i="122"/>
  <c r="AA51" i="120"/>
  <c r="U51" i="120"/>
  <c r="T51" i="120"/>
  <c r="S51" i="120"/>
  <c r="R51" i="120"/>
  <c r="Q51" i="120"/>
  <c r="O51" i="120"/>
  <c r="N51" i="120"/>
  <c r="K51" i="120"/>
  <c r="J51" i="120"/>
</calcChain>
</file>

<file path=xl/sharedStrings.xml><?xml version="1.0" encoding="utf-8"?>
<sst xmlns="http://schemas.openxmlformats.org/spreadsheetml/2006/main" count="4076" uniqueCount="739">
  <si>
    <t>Код регистра</t>
  </si>
  <si>
    <t>Дата записи</t>
  </si>
  <si>
    <t>Показатель</t>
  </si>
  <si>
    <t>ИНН / Регистрационный номер в стране регистрации контрагента</t>
  </si>
  <si>
    <t>Наименование контрагента</t>
  </si>
  <si>
    <t>Номер договора</t>
  </si>
  <si>
    <t>Дата договора</t>
  </si>
  <si>
    <t>Номер счета вклада (депозита), банковского счета</t>
  </si>
  <si>
    <t>Контролируемая сделка</t>
  </si>
  <si>
    <t>Контролируемая сделка (1 - да, 2 - нет)</t>
  </si>
  <si>
    <t>Фактическая ставка по договору, %</t>
  </si>
  <si>
    <t>Метод определения ставки, признаваемой для целей налогообложения (1 - исходя из интервала предельных значений по ст. 269 НК РФ, 2 - исходя из интервала рыночных цен)</t>
  </si>
  <si>
    <t>Срок долгового обязательства в соответствии с договором, в календарных днях</t>
  </si>
  <si>
    <t>Дата привлечения денежных средств</t>
  </si>
  <si>
    <t>Минимальное значение интервала предельных значений</t>
  </si>
  <si>
    <t>Минимальное значение интервала рыночных цен</t>
  </si>
  <si>
    <t>Ставка по долговому обязательству, признаваемая для целей налогообложения, %</t>
  </si>
  <si>
    <t>Дата признания дохода</t>
  </si>
  <si>
    <t>Сумма доходов в виде процентов по долговым обязательствам, включенных в состав внереализационных доходов, в валюте</t>
  </si>
  <si>
    <t>Код валюты</t>
  </si>
  <si>
    <t>Курс ЦБ РФ</t>
  </si>
  <si>
    <t>Сумма доходов в виде процентов по долговым обязательствам, включенных в состав внереализационных доходов, в рублях</t>
  </si>
  <si>
    <t>Разница между фактическими доходами по сделке (группе однородных сделок) и доходами, полученными в результате корректировки цены в сделке (группе однородных сделок), не соответствующей рыночной цене, в рублях</t>
  </si>
  <si>
    <t>Дата признания доходов / расходов в виде процентов</t>
  </si>
  <si>
    <t>Максимальное значение интервала предельных значений</t>
  </si>
  <si>
    <t>Ключевая ставка ЦБ РФ (ставка рефинансирования ЦБ РФ), %</t>
  </si>
  <si>
    <t>Ставка STR (EURIBOR), в евро</t>
  </si>
  <si>
    <t>Минимальное значение интервала предельных значений для ставки STR (EURIBOR), в евро</t>
  </si>
  <si>
    <t>Максимальное значение интервала предельных значений для ставки STR (EURIBOR), в евро</t>
  </si>
  <si>
    <t>Превышение фактической ставки минимального значения интервала предельных значений для ставки STR (EURIBOR), в евро (1 - да, 2 - нет)</t>
  </si>
  <si>
    <t>Менее максимального значения интервала предельных значений для ставки STR (EURIBOR), в евро (1 - да, 2 - нет)</t>
  </si>
  <si>
    <t>Ставка SHIBOR, в китайских юанях</t>
  </si>
  <si>
    <t>Минимальное значение интервала предельных значений для ставки SHIBOR, в китайских юанях</t>
  </si>
  <si>
    <t>Максимальное значение интервала предельных значений для ставки SHIBOR, в китайских юанях</t>
  </si>
  <si>
    <t>Превышение фактической ставки минимального значения интервала предельных значений для ставки SHIBOR, в китайских юанях (1 - да, 2 - нет)</t>
  </si>
  <si>
    <t>Менее максимального значения интервала предельных значений для ставки SHIBOR, в китайских юанях (1 - да, 2 - нет)</t>
  </si>
  <si>
    <t>Цифровой код государства постоянного местонахождения (налогового резидентства) контрагента</t>
  </si>
  <si>
    <t>Задолженность контролируемая (1 - да, 2 - нет)</t>
  </si>
  <si>
    <t>Применение оснований для признания непогашенной задолженности неконтролируемой по п. 7-9 ст. 269 НК РФ (1 - да, 2 - нет)</t>
  </si>
  <si>
    <t>Число периодов капитализации процентов в месяц в соответствии с договором</t>
  </si>
  <si>
    <t>Максимальное значение интервала рыночных цен</t>
  </si>
  <si>
    <t>Дата признания расхода</t>
  </si>
  <si>
    <t>Сумма начисленных процентов по долговому обязательству, в валюте</t>
  </si>
  <si>
    <t>Сумма начисленных процентов по долговому обязательству, в рублях</t>
  </si>
  <si>
    <t>Сумма расходов в виде процентов по долговому обязательству, не соответствующих критериям, указанным в п. 1 ст. 252 НК РФ, в рублях</t>
  </si>
  <si>
    <t>Разница между фактическими расходами по сделке (группе однородных сделок) и расходами, полученными в результате корректировки цены в сделке (группе однородных сделок), не соответствующей рыночной цене, в рублях</t>
  </si>
  <si>
    <t>Сумма процентов, исчисленных исходя из предельного размера ставки процентов, в рублях</t>
  </si>
  <si>
    <t>Сумма расходов в виде процентов по долговым обязательствам, не являющимся контролируемой задолженностью, подлежащих включению в состав расходов, в рублях</t>
  </si>
  <si>
    <t>Наименование взаимозависимого иностранного лица</t>
  </si>
  <si>
    <t>Регистрационный номер в стране регистрации взаимозависимого иностранного лица</t>
  </si>
  <si>
    <t>Доля прямого участия иностранного взаимозависимого лица в организации, %</t>
  </si>
  <si>
    <t>Доля косвенного участия иностранного взаимозависимого лица в организации, %</t>
  </si>
  <si>
    <t>Доля прямого и косвенного участия иностранного взаимозависимого лица в организации, %</t>
  </si>
  <si>
    <t>Признак наличия доли прямого участия каждого предыдущего лица в каждой последующей организации составляет более 50 % (1 - да, 2 - нет)</t>
  </si>
  <si>
    <t>Доля прямого участия иностранного взаимозависимого лица в контрагенте, %</t>
  </si>
  <si>
    <t>Доля косвенного участия иностранного взаимозависимого лица в контрагенте, %</t>
  </si>
  <si>
    <t>Доля прямого и косвенного участия иностранного взаимозависимого лица в контрагенте, %</t>
  </si>
  <si>
    <t>Сумма непогашенной задолженности по долговому обязательству, признаваемой контролируемой, в валюте</t>
  </si>
  <si>
    <t>Сумма непогашенной задолженности по долговому обязательству, признаваемой контролируемой, в рублях</t>
  </si>
  <si>
    <t>Контролируемая задолженность</t>
  </si>
  <si>
    <t>Сумма контролируемой задолженности на последнее число отчетного (налогового) периода, в рублях</t>
  </si>
  <si>
    <t>Сумма активов на последнее число отчетного (налогового) периода, в рублях</t>
  </si>
  <si>
    <t>Сумма обязательств на последнее число отчетного (налогового) периода, в рублях</t>
  </si>
  <si>
    <t>Сумма задолженности по налогам и сборам на последнее число отчетного (налогового) периода, в рублях</t>
  </si>
  <si>
    <t>Собственный капитал на последнее число отчетного (налогового) периода, в рублях</t>
  </si>
  <si>
    <t>Отношение суммы всех долговых обязательств к собственному капиталу на последнее число отчетного (налогового) периода, в рублях</t>
  </si>
  <si>
    <t>Превышение установленного предела отношения контролируемой задолженности к собственному капиталу (1 - да, 2 - нет)</t>
  </si>
  <si>
    <t>Коэффициент капитализации</t>
  </si>
  <si>
    <t>Доля прямого и косвенного участия иностранного взаимозависимого лица в российской организации, %</t>
  </si>
  <si>
    <t>Сумма процентов по контролируемой задолженности, фактически начисленных за отчетный (налоговый) период, в рублях</t>
  </si>
  <si>
    <t>Предельный размер процентов, подлежащих включению в состав расходов, в рублях</t>
  </si>
  <si>
    <t>Сумма процентов по контролируемой задолженности, подлежащих включению в состав расходов, в рублях</t>
  </si>
  <si>
    <t>Положительная разница между начисленными процентами и предельными процентами, приравниваемая к дивидендам, в рублях</t>
  </si>
  <si>
    <t>Наименование организации, имеющей фактическое право на доход</t>
  </si>
  <si>
    <t>Дата выплаты дохода</t>
  </si>
  <si>
    <t>Ставка налога, %</t>
  </si>
  <si>
    <t>Сумма исчисленного налога с доходов иностранной организации, в валюте выплаты дохода</t>
  </si>
  <si>
    <t>Срок уплаты налога</t>
  </si>
  <si>
    <t>Сумма всех долговых обязательств на последнее число отчетного (налогового) периода, в рублях</t>
  </si>
  <si>
    <t>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(1 - да, 2 - нет)</t>
  </si>
  <si>
    <t>НК РФ</t>
  </si>
  <si>
    <t>Заполняется при наличии оснований</t>
  </si>
  <si>
    <t>столбцы не трогать!</t>
  </si>
  <si>
    <t>Содержание модели</t>
  </si>
  <si>
    <t>Код</t>
  </si>
  <si>
    <t>Наименование</t>
  </si>
  <si>
    <t>Описание</t>
  </si>
  <si>
    <t>Ссылка</t>
  </si>
  <si>
    <t>ГЛОССАРИЙ</t>
  </si>
  <si>
    <t>Список сокращений</t>
  </si>
  <si>
    <t>Список используемых сокращений</t>
  </si>
  <si>
    <t>ГЛОССАРИЙ!</t>
  </si>
  <si>
    <t>Доходы в виде процентов по долговым обязательствам (кроме доходов в виде процентов: по договорам займа ценных бумаг, по ценным бумагам и на депо премий по рискам, принятым в перестрахование)</t>
  </si>
  <si>
    <t>Надстроечный регистр с указанием конкретных граф, их типов, взаимосвязи</t>
  </si>
  <si>
    <t>Расчет интервалов предельных значений процентных ставок по контролируемым сделкам</t>
  </si>
  <si>
    <t>Тест по наличию оснований для контроля корректности определения предельного размера процентов, подлежащих включению в состав расходов по контролируемой задолженности</t>
  </si>
  <si>
    <t>Расходы в виде процентов по долговым обязательствам (кроме расходов в виде процентов: по договорам займа ценных бумаг, по ценным бумагам и на депо премий по рискам, принятым в перестрахование)</t>
  </si>
  <si>
    <t>Размер контролируемой задолженности</t>
  </si>
  <si>
    <t>Расходы в виде процентов по контролируемой задолженности</t>
  </si>
  <si>
    <t>Исчисление и удержание налоговым агентом суммы налога с процентных доходов иностранной организации, в том числе приравненных к дивидендам по контролируемой задолженности</t>
  </si>
  <si>
    <t>КНД</t>
  </si>
  <si>
    <t>ОКВ</t>
  </si>
  <si>
    <t>Общероссийский классификатор валют</t>
  </si>
  <si>
    <t>ОКСМ</t>
  </si>
  <si>
    <t>Общероссийский классификатор стран мира</t>
  </si>
  <si>
    <t>СТР_НО</t>
  </si>
  <si>
    <t>Общая структура регистров</t>
  </si>
  <si>
    <t>Общая структура регистров, формируемых как налогоплательщиками, так и формируемых на стороне налоговых органов и взаимосвязь между регистрами</t>
  </si>
  <si>
    <t>СТР_НО!</t>
  </si>
  <si>
    <t>№п/п</t>
  </si>
  <si>
    <t>Сокращенное наименование</t>
  </si>
  <si>
    <t>Полное наименование</t>
  </si>
  <si>
    <t>ВЗЛ</t>
  </si>
  <si>
    <t>Взаимозависимое лицо</t>
  </si>
  <si>
    <t xml:space="preserve">ДО </t>
  </si>
  <si>
    <t>Долговые обязательства</t>
  </si>
  <si>
    <t>КЗ</t>
  </si>
  <si>
    <t>Код налогового документа</t>
  </si>
  <si>
    <t>КС</t>
  </si>
  <si>
    <t>Налоговый кодекс Российской Федерации</t>
  </si>
  <si>
    <t>ЦБ РФ</t>
  </si>
  <si>
    <t>Центральный Банк Российской Федерации</t>
  </si>
  <si>
    <t>СОИДН</t>
  </si>
  <si>
    <t>Соглашение об избежании двойного налогообложения</t>
  </si>
  <si>
    <t>содержание модели</t>
  </si>
  <si>
    <t>ИНН / Регистрационный номер в стране регистрации организации</t>
  </si>
  <si>
    <t>Наименование организации</t>
  </si>
  <si>
    <t>строка</t>
  </si>
  <si>
    <t>число (0)</t>
  </si>
  <si>
    <t>Код налога</t>
  </si>
  <si>
    <t>Наименование налога, сбора, страховых взносов</t>
  </si>
  <si>
    <t>Отчетный год</t>
  </si>
  <si>
    <t>Наименование регистра</t>
  </si>
  <si>
    <t>Номер корректировки</t>
  </si>
  <si>
    <t>дата (ДД.ММ.ГГГГ)</t>
  </si>
  <si>
    <t>число (0,0000)</t>
  </si>
  <si>
    <t>число (0,00)</t>
  </si>
  <si>
    <t>число (0,000000)</t>
  </si>
  <si>
    <t>Минимальное значение интервала предельных значений по Ключевой ставке ЦБ РФ</t>
  </si>
  <si>
    <t>Максимальное значение интервала предельных значений по Ключевой ставке ЦБ РФ</t>
  </si>
  <si>
    <t>Превышение фактической ставки минимального значения интервала предельных значений по Ключевой ставке ЦБ РФ (1 - да, 2 - нет)</t>
  </si>
  <si>
    <t>Менее максимального значения интервала предельных значений по Ключевой ставке ЦБ РФ (1 - да, 2 - нет)</t>
  </si>
  <si>
    <t>Уникальный номер (Строка 001 КНД 1151056)</t>
  </si>
  <si>
    <t>Порядковый номер дохода (Строка 010 КНД 1151056)</t>
  </si>
  <si>
    <t/>
  </si>
  <si>
    <t>Идентификатор документа</t>
  </si>
  <si>
    <t>Отношение контролируемой задолженности к собственному капиталу на последнее число отчетного (налогового) периода, в рублях</t>
  </si>
  <si>
    <t>Налог на прибыль</t>
  </si>
  <si>
    <t>п. 6 ст. 250 НК РФ</t>
  </si>
  <si>
    <t>п. 1 ст. 328 НК РФ</t>
  </si>
  <si>
    <t>абз. 3 п. 1 ст. 328 НК РФ</t>
  </si>
  <si>
    <t>п. 1.1 ст. 269 НК РФ</t>
  </si>
  <si>
    <t>пп. 1 п. 1.2 ст. 269 НК РФ</t>
  </si>
  <si>
    <t>пп. 3. п. 1.3 ст. 269 НК РФ</t>
  </si>
  <si>
    <t>пп. 1, 2 п. 1.3 ст. 269 НК РФ</t>
  </si>
  <si>
    <t>пп. 1 п. 1.3 ст. 269 НК РФ</t>
  </si>
  <si>
    <t>абз. 2 п. 1.1 ст. 269 НК РФ</t>
  </si>
  <si>
    <t>абз. 4 п. 1.1 ст. 269 НК РФ</t>
  </si>
  <si>
    <t>п. 8 ст. 271 НК РФ</t>
  </si>
  <si>
    <t>п. 6 ст. 105.3 НК РФ</t>
  </si>
  <si>
    <t>п. 8 ст. 271 НК РФ,
п. 10 ст. 272 НК РФ</t>
  </si>
  <si>
    <t>пп. 3 п. 1.3 ст. 269 НК РФ</t>
  </si>
  <si>
    <t>абз. 3 п. 1.1 ст. 269 НК РФ</t>
  </si>
  <si>
    <t>пп. 1, 2, 4 п. 1.3 ст. 269 НК РФ</t>
  </si>
  <si>
    <t>пп. 2 п. 1.2 ст. 269 НК РФ</t>
  </si>
  <si>
    <t>пп. 1, 2, 3 п. 1.3 ст. 269 НК РФ</t>
  </si>
  <si>
    <t>пп. 3 п. 1.2 ст. 269 НК РФ</t>
  </si>
  <si>
    <t>пп. 4 п. 1.2 ст. 269 НК РФ</t>
  </si>
  <si>
    <t>пп. 5 п. 1.2 ст. 269 НК РФ</t>
  </si>
  <si>
    <t>пп. 6 п. 1.2 ст. 269 НК РФ</t>
  </si>
  <si>
    <t>п. 3 ст. 269 НК РФ</t>
  </si>
  <si>
    <t>абз. 3 п. 4 ст. 269 НК РФ</t>
  </si>
  <si>
    <t>пп. 2 п. 1 ст. 265 НК РФ</t>
  </si>
  <si>
    <t>п. 1 ст. 312 НК РФ</t>
  </si>
  <si>
    <t>п. 2 ст. 269 НК РФ</t>
  </si>
  <si>
    <t>п. 7, 7.1, 8, 9, 10, 12 ст. 269 НК РФ</t>
  </si>
  <si>
    <t>п. 10 ст. 272 НК РФ</t>
  </si>
  <si>
    <t>абз. 2 п. 4 ст. 269 НК РФ</t>
  </si>
  <si>
    <t>п. 4, 5 ст. 269 НК РФ</t>
  </si>
  <si>
    <t>п. 4 ст. 269 НК РФ</t>
  </si>
  <si>
    <t>п. 5 ст. 269 НК РФ</t>
  </si>
  <si>
    <t>п. 6 ст. 269 НК РФ</t>
  </si>
  <si>
    <t>Н</t>
  </si>
  <si>
    <t>п. 1.1 ст. 312 НК РФ</t>
  </si>
  <si>
    <t>п. 5 ст. 309 НК РФ</t>
  </si>
  <si>
    <t>02</t>
  </si>
  <si>
    <t xml:space="preserve">Код регистра 1 уровня </t>
  </si>
  <si>
    <t xml:space="preserve">Название регистра 1 уровня </t>
  </si>
  <si>
    <t>Условия заполнения регистра 1 уровня</t>
  </si>
  <si>
    <t>Сквозные идентификаторы</t>
  </si>
  <si>
    <t>Код регистра 2 уровня</t>
  </si>
  <si>
    <t>Название регистра 2 уровня</t>
  </si>
  <si>
    <t>Условия заполнения регистра 2 уровня</t>
  </si>
  <si>
    <t>Код регистра 3 уровня</t>
  </si>
  <si>
    <t>Название регистра</t>
  </si>
  <si>
    <t>Условия заполнения регистра 3 уровня</t>
  </si>
  <si>
    <t>По итогам отчетного и налогового периода</t>
  </si>
  <si>
    <t>Корректность определения критериев для признания непогашенной задолженности контролируемой</t>
  </si>
  <si>
    <t>Номер документа</t>
  </si>
  <si>
    <t>Дата документа</t>
  </si>
  <si>
    <t>п. 3 ст. 248 НК РФ,
п. 6 ст. 250 НК РФ</t>
  </si>
  <si>
    <t xml:space="preserve">пп. 2 п. 1 ст. 265 НК РФ,
п. 5 ст. 252 НК РФ
</t>
  </si>
  <si>
    <t>п. 49 ст. 270 НК РФ</t>
  </si>
  <si>
    <t>п. 2 ст. 287 НК РФ,
п. 4 ст. 287 НК РФ</t>
  </si>
  <si>
    <t>абз. 3 п. 1 ст. 269 НК РФ</t>
  </si>
  <si>
    <t>Сумма исчисленного налога с доходов иностранной организации, в рублях</t>
  </si>
  <si>
    <t>регистр 10110</t>
  </si>
  <si>
    <t>регистр 10109</t>
  </si>
  <si>
    <t>регистр 10103</t>
  </si>
  <si>
    <t>регистр 10104</t>
  </si>
  <si>
    <t>регистр 10111</t>
  </si>
  <si>
    <t>регистр 10102</t>
  </si>
  <si>
    <t>регистр 10101</t>
  </si>
  <si>
    <t>Регистр "Расчет интервалов предельных значений процентных ставок по контролируемым сделкам"</t>
  </si>
  <si>
    <t>Регистр "Доходы в виде процентов по долговым обязательствам (кроме доходов в виде процентов: по договорам займа ценных бумаг, по ценным бумагам и на депо премий по рискам, принятым в перестрахование)"</t>
  </si>
  <si>
    <t>Регистр "Тест по наличию оснований для контроля корректности определения предельного размера процентов, подлежащих включению в состав расходов по контролируемой задолженности"</t>
  </si>
  <si>
    <t>Регистр "Расходы в виде процентов по долговым обязательствам (кроме расходов в виде процентов: по договорам займа ценных бумаг, по ценным бумагам и на депо премий по рискам, принятым в перестрахование)"</t>
  </si>
  <si>
    <t>Регистр "Размер контролируемой задолженности"</t>
  </si>
  <si>
    <t>Регистр "Расходы в виде процентов по контролируемой задолженности"</t>
  </si>
  <si>
    <t>Регистр "Исчисление и удержание налоговым агентом суммы налога с процентных доходов иностранной организации, в том числе приравненных к дивидендам по контролируемой задолженности"</t>
  </si>
  <si>
    <t>Код регистра 4 уровня</t>
  </si>
  <si>
    <t>Условия заполнения регистра 4 уровня</t>
  </si>
  <si>
    <t>Общероссийский классификатор стран мира ОК (МК (ИСО 3166) 004-97) 025-2001 (ОКВ), утвержденный Постановлением Госстандарта России от 14.12.2001 N 529-ст)</t>
  </si>
  <si>
    <t>Ведомственный Справочник ФНС России – видов документов, возможных к истребованию у налогоплательщиков на основании статей 93.1, 105.29 Налогового кодекса Российской Федерации (СПВДОК), порядок ведения которого утвержден Приказом ФНС России от 24.03.2023 N ЕД-7-23/182@</t>
  </si>
  <si>
    <t>Ведомственный Справочник ФНС России – перечень налогов, сборов, страховых взносов (Справочник СПНС), порядок ведения которого утвержден Приказом ФНС России от 18.04.2023 № ЕД-7-23/254@</t>
  </si>
  <si>
    <t>KND</t>
  </si>
  <si>
    <t>01</t>
  </si>
  <si>
    <t>012501</t>
  </si>
  <si>
    <t>012504</t>
  </si>
  <si>
    <t>03</t>
  </si>
  <si>
    <t>11</t>
  </si>
  <si>
    <t>Показатели классификатора ФНС</t>
  </si>
  <si>
    <t>Наименование графы регистра</t>
  </si>
  <si>
    <t xml:space="preserve"> - регистр представляется налогоплательщиком</t>
  </si>
  <si>
    <t xml:space="preserve"> - регистр представляется налоговым органом</t>
  </si>
  <si>
    <t>Регистрационный номер декларации</t>
  </si>
  <si>
    <t>Сервис</t>
  </si>
  <si>
    <t>Элемент</t>
  </si>
  <si>
    <t>Признак обязательности элемента</t>
  </si>
  <si>
    <t>Размерность элемента</t>
  </si>
  <si>
    <t>TaxReg10101Info</t>
  </si>
  <si>
    <t>TaxReg10101InfoBody</t>
  </si>
  <si>
    <t>RegisterRecord</t>
  </si>
  <si>
    <t>Информация о записях регистра.</t>
  </si>
  <si>
    <t>ОМ</t>
  </si>
  <si>
    <t>RecordId</t>
  </si>
  <si>
    <t>RecordDate</t>
  </si>
  <si>
    <t>RecordType</t>
  </si>
  <si>
    <t>CounterpartyInfo</t>
  </si>
  <si>
    <t>ContractInfo</t>
  </si>
  <si>
    <t>ControlledTransactions</t>
  </si>
  <si>
    <t>ControlledTransactionsInfo</t>
  </si>
  <si>
    <t>DebtIncomeInfo</t>
  </si>
  <si>
    <t>DocInfo</t>
  </si>
  <si>
    <t>Идентификатор записи в системе налогоплательщика</t>
  </si>
  <si>
    <t>Дата записи в системе налогоплательщика.</t>
  </si>
  <si>
    <t>Сведения о контрагенте.</t>
  </si>
  <si>
    <t>Сведения о договоре. Элемент обязателен для &lt;INNOrgRegNumber&gt; ≠ ПУСТО и &lt;CounterpartyName&gt; ≠ ПУСТО</t>
  </si>
  <si>
    <t>Контролируемая сделка. Принимает значение: 1 – да | 2 – нет</t>
  </si>
  <si>
    <t>Сведения о контролируемой сделке.
Элемент обязателен для &lt;ControlledTransactions&gt; = 1</t>
  </si>
  <si>
    <t>Сведения о доходах ДО.</t>
  </si>
  <si>
    <t>Сведения о документах.</t>
  </si>
  <si>
    <t>О</t>
  </si>
  <si>
    <t>ОК</t>
  </si>
  <si>
    <t>НУ</t>
  </si>
  <si>
    <t>(1-36)</t>
  </si>
  <si>
    <t>(1-1000)</t>
  </si>
  <si>
    <t>(=1),значения:1|2</t>
  </si>
  <si>
    <t>CounterpartyType</t>
  </si>
  <si>
    <t>INNOrgRegNumber</t>
  </si>
  <si>
    <t>CounterpartyName</t>
  </si>
  <si>
    <t>ContractNumber</t>
  </si>
  <si>
    <t>ContractDate</t>
  </si>
  <si>
    <t>AccountNumberDeposit</t>
  </si>
  <si>
    <t>EffectiveRate</t>
  </si>
  <si>
    <t>DeterminationMethod</t>
  </si>
  <si>
    <t>LimitValueDataInfo</t>
  </si>
  <si>
    <t>MinMarketPrice</t>
  </si>
  <si>
    <t>TaxInterestRate</t>
  </si>
  <si>
    <t>RecognitionIncomeDate</t>
  </si>
  <si>
    <t>SumInterestIncomeCurrency</t>
  </si>
  <si>
    <t>CurrencyCode</t>
  </si>
  <si>
    <t>RateExchange</t>
  </si>
  <si>
    <t>SumInterestIncomeRUB</t>
  </si>
  <si>
    <t>DifferenceRevenue</t>
  </si>
  <si>
    <t>DocNumber</t>
  </si>
  <si>
    <t>DocDate</t>
  </si>
  <si>
    <t>DocumentId</t>
  </si>
  <si>
    <t>Контрагент. Принимает значение: 1 – физическое лицо | 2 – юридическое лицо</t>
  </si>
  <si>
    <t>Дата договора.</t>
  </si>
  <si>
    <t>Номер счета вклада (депозита), банковского счета.
Элемент обязателен для &lt;RecordType&gt; = «Доходы в виде процентов по депозитам, банковским вкладам» | «Доходы в виде процентов по договорам банковского счета» | «Доходы в виде процентов по банковским ссудам»</t>
  </si>
  <si>
    <t>Метод определения ставки, признаваемой для целей налогообложения.
Принимает значение:
1 – исходя из интервала предельных значений по ст. 269 НК РФ |
2 – исходя из интервала рыночных цен</t>
  </si>
  <si>
    <t>Сведения о данных предельных значений.
Элемент обязателен для &lt;DeterminationMethod&gt; = 1</t>
  </si>
  <si>
    <t>Минимальное значение интервала рыночных цен.
Элемент обязателен для &lt;DeterminationMethod&gt; = 2</t>
  </si>
  <si>
    <t>Дата признания дохода.
Элемент обязателен для &lt;INNOrgRegNumber&gt; ≠ ПУСТО и &lt;CounterpartyName&gt; ≠ ПУСТО</t>
  </si>
  <si>
    <t>Разница между фактическими доходами по сделке (группе однородных сделок) и доходами, полученными в результате корректировки цены в сделке (группе однородных сделок), не соответствующей рыночной цене, в рублях.
Элемент обязателен для &lt;ControlledTransactions&gt; = 1 при самостоятельной корректировке налоговой базы по истечении календарного года</t>
  </si>
  <si>
    <t>Дата формирования документа.</t>
  </si>
  <si>
    <t>Идентификатор документа.
Передается уникальный идентификатор, присвоенный документу в системе НП</t>
  </si>
  <si>
    <t>НКУ</t>
  </si>
  <si>
    <t>(=1), значения:1|2</t>
  </si>
  <si>
    <t>(1-255)</t>
  </si>
  <si>
    <t>(1-128)</t>
  </si>
  <si>
    <t>(8.6)</t>
  </si>
  <si>
    <t>(17.2)</t>
  </si>
  <si>
    <t xml:space="preserve">	(=3)</t>
  </si>
  <si>
    <t>(11.8)</t>
  </si>
  <si>
    <t>(1-100)</t>
  </si>
  <si>
    <t>DebtTerm</t>
  </si>
  <si>
    <t>DebtRateType</t>
  </si>
  <si>
    <t>RaisingFundsDate</t>
  </si>
  <si>
    <t>MinLimitValue</t>
  </si>
  <si>
    <t>Дата привлечения денежных средств.
Элемент обязателен для &lt;DebtRateType&gt; = 2</t>
  </si>
  <si>
    <t>(1-10)</t>
  </si>
  <si>
    <t>TaxReg10102Info</t>
  </si>
  <si>
    <t>TaxReg10102InfoBody</t>
  </si>
  <si>
    <t>RegisterRecord10102</t>
  </si>
  <si>
    <t>НМУ</t>
  </si>
  <si>
    <t>CounterpartyInfo10102</t>
  </si>
  <si>
    <t>ContractInfo10102</t>
  </si>
  <si>
    <t>LenderStatus</t>
  </si>
  <si>
    <t>DebtInfo</t>
  </si>
  <si>
    <t>DebtExpenseInfo</t>
  </si>
  <si>
    <t xml:space="preserve">Сведения о договоре.
Элемент обязателен для &lt;INNOrgRegNumber&gt; ≠ ПУСТО и &lt;CounterpartyName&gt; ≠ ПУСТО.
</t>
  </si>
  <si>
    <t>(=1), значения:1|2|3</t>
  </si>
  <si>
    <t>DigitalCode</t>
  </si>
  <si>
    <t>DebtControlled</t>
  </si>
  <si>
    <t>OutstandingDebtAppGroundUncontrolled</t>
  </si>
  <si>
    <t>EffectiveRateInfo</t>
  </si>
  <si>
    <t>MaxMarketPrice</t>
  </si>
  <si>
    <t>RecognitionExpenseDate</t>
  </si>
  <si>
    <t>SumDebtAccruedIntCurrency</t>
  </si>
  <si>
    <t>SumDebtAccruedIntRUB</t>
  </si>
  <si>
    <t>SumInterestExpenseRUB</t>
  </si>
  <si>
    <t>SumInterestCalculatedRUB</t>
  </si>
  <si>
    <t>SumInterestExpenseUncontrolledDebtRUB</t>
  </si>
  <si>
    <t>Цифровой код государства постоянного местонахождения (налогового резидентства) контрагента.
Элемент обязателен для &lt;CounterpartyType&gt; = 2.
Принимает значение в соответствии с общероссийским классификатором стран мира (ОК (МК (ИСО 3166) 004-97) 025-2001. Общероссийский классификатор стран мира), утвержденным Постановлением Госстандарта России от 14.12.2001 N 529-ст</t>
  </si>
  <si>
    <t>Задолженность контролируемая.
Принимает значения:
1 – да |
2 – нет</t>
  </si>
  <si>
    <t>Применение оснований для признания непогашенной задолженности неконтролируемой по п. 7-9 ст. 269 НК РФ.
Принимает значение:
1 – да |
2 – нет.
Элемент обязателен для &lt;DebtControlled&gt; = 2</t>
  </si>
  <si>
    <t>Сведения о фактической ставке.</t>
  </si>
  <si>
    <t>Максимальное значение интервала рыночных цен.
Элемент обязателен для &lt;DeterminationMethod&gt; = 2</t>
  </si>
  <si>
    <t>Сумма расходов в виде процентов по долговому обязательству, не соответствующих критериям, указанным в п. 1 ст. 252 НК РФ, в рублях.
Элемент обязателен при наличии оснований</t>
  </si>
  <si>
    <t>Сумма процентов, исчисленных исходя из предельного размера ставки процентов, в рублях.
Элемент обязателен при &lt;ControlledTransactions&gt; = 1</t>
  </si>
  <si>
    <t>(=3)</t>
  </si>
  <si>
    <t xml:space="preserve">(17.2) </t>
  </si>
  <si>
    <t>PeriodCapitalizationNumber</t>
  </si>
  <si>
    <t>MaxLimitValue</t>
  </si>
  <si>
    <t>Число периодов капитализации процентов в месяц в соответствии с договором.
Элемент обязателен при наличии в договоре условий капитализации процентов чаще, чем 1 раз в месяц</t>
  </si>
  <si>
    <t>(1-8)</t>
  </si>
  <si>
    <t>RegisterRecord10103</t>
  </si>
  <si>
    <t>ContractInfo10103</t>
  </si>
  <si>
    <t>InterdependentForeignEntityInfo</t>
  </si>
  <si>
    <t>PartShareROInfo10103</t>
  </si>
  <si>
    <t>DebtControlledInfo</t>
  </si>
  <si>
    <t>Сведения о договоре.</t>
  </si>
  <si>
    <t xml:space="preserve">Сведения об иностранном взаимозависимом лице.
</t>
  </si>
  <si>
    <t>Сведения о доле участия.</t>
  </si>
  <si>
    <t>Сведения о задолженности контролируемой.</t>
  </si>
  <si>
    <t>InterdependentForeignEntityName</t>
  </si>
  <si>
    <t>InterdependentForeignEntityRegNumber</t>
  </si>
  <si>
    <t>DirectPartShareRO</t>
  </si>
  <si>
    <t>IndirectPartShareRO</t>
  </si>
  <si>
    <t>DirectIndirectPartShareRO</t>
  </si>
  <si>
    <t>IndicationAvailabilityDirectPartShareRO</t>
  </si>
  <si>
    <t>PartShareCPInfo</t>
  </si>
  <si>
    <t>MonitoredControlledDebtInfo10103</t>
  </si>
  <si>
    <t xml:space="preserve">Доля прямого участия иностранного взаимозависимого лица в российской организации, % </t>
  </si>
  <si>
    <t xml:space="preserve">Доля косвенного участия иностранного взаимозависимого лица в российской организации, % </t>
  </si>
  <si>
    <t>Признак наличия доли прямого участия каждого предыдущего лица в каждой последующей организации составляет более 50 %.
Принимает значение:
1 – да |
2 – нет</t>
  </si>
  <si>
    <t>OK</t>
  </si>
  <si>
    <t>(13.10)</t>
  </si>
  <si>
    <t>DirectPartShareCP</t>
  </si>
  <si>
    <t>IndirectPartShareCP</t>
  </si>
  <si>
    <t>DirectIndirectPartShareCP</t>
  </si>
  <si>
    <t>IndicationAvailabilityDirectPartShareCP</t>
  </si>
  <si>
    <t>SumOutstandingDebtControlledCurrency</t>
  </si>
  <si>
    <t>SumOutstandingDebtControlledRUB</t>
  </si>
  <si>
    <t xml:space="preserve">Доля прямого участия иностранного взаимозависимого лица в контрагенте, % </t>
  </si>
  <si>
    <t xml:space="preserve">Доля косвенного участия иностранного взаимозависимого лица в контрагенте, % </t>
  </si>
  <si>
    <t>Признак наличия доли прямого участия каждого предыдущего лица в каждой последующей организации составляет более 50 %.
Принимает значения:
1 – да |
2 – нет</t>
  </si>
  <si>
    <t>RegisterRecord10104</t>
  </si>
  <si>
    <t>Информация о записях регистра 10104.
Элемент обязателен для
&lt;DebtControlled&gt; = 1</t>
  </si>
  <si>
    <t>SumDebtControlledRUB</t>
  </si>
  <si>
    <t>EquityInfo</t>
  </si>
  <si>
    <t>DebtEquityRatioInfo</t>
  </si>
  <si>
    <t>CapitalizationRatioInfo</t>
  </si>
  <si>
    <t>DebtInterestExpenseInfo</t>
  </si>
  <si>
    <t>Сведения о собственном капитале.</t>
  </si>
  <si>
    <t>Сведения об отношении контролируемой задолженности к собственному капиталу.
Элемент обязателен при &lt;ShareholdersEquityRUB&gt; &gt; 0</t>
  </si>
  <si>
    <t>Сведения о коэффициенте капитализации.
Элемент обязателен для &lt;LimitExceedRatio&gt; = 1</t>
  </si>
  <si>
    <t>Сведения о расходах в виде процентов по долговым обязательствам.</t>
  </si>
  <si>
    <t>SumAssetRUB</t>
  </si>
  <si>
    <t>SumObligationRUB</t>
  </si>
  <si>
    <t>SumTaxDebtRUB</t>
  </si>
  <si>
    <t>ShareholdersEquityRUB</t>
  </si>
  <si>
    <t>SumDebtEquityRatioRUB</t>
  </si>
  <si>
    <t>LimitExceedRatio</t>
  </si>
  <si>
    <t>DirectIndirectPartShare</t>
  </si>
  <si>
    <t>CapitalizationRatio</t>
  </si>
  <si>
    <t>SumInterestControlledDebtRUB</t>
  </si>
  <si>
    <t>LimitAmountInterestRUB</t>
  </si>
  <si>
    <t>SumInterestExpenseControlledDebtRUB</t>
  </si>
  <si>
    <t>DifferencePositiveRUB</t>
  </si>
  <si>
    <t>Превышение установленного предела отношения контролируемой задолженности к собственному капиталу.
Принимает значения:
1 – да |
2 – нет</t>
  </si>
  <si>
    <t>Доля прямого и косвенного участия иностранного взаимозависимого лица в российской организации, %.</t>
  </si>
  <si>
    <t>Сумма процентов по контролируемой задолженности, фактически начисленных за отчетный (налоговый) период, в рублях.</t>
  </si>
  <si>
    <t>Положительная разница между начисленными процентами и предельными процентами, приравниваемая к дивидендам, в рублях.
Элемент обязателен для &lt;LimitExceedRatio&gt; = 1</t>
  </si>
  <si>
    <t>(7.2)</t>
  </si>
  <si>
    <t>TaxReg10106Info</t>
  </si>
  <si>
    <t>TaxReg10106InfoBody</t>
  </si>
  <si>
    <t>Сведения о данных КНД 1151056.</t>
  </si>
  <si>
    <t>UniqueNumber</t>
  </si>
  <si>
    <t>IncomeSequenceNumber</t>
  </si>
  <si>
    <t>Строка 010 "Порядковый номер дохода" Подраздела 3.2 Раздела 3 КНД 1151056</t>
  </si>
  <si>
    <t>O</t>
  </si>
  <si>
    <t>(1-12)</t>
  </si>
  <si>
    <t>RegisterRecord10109</t>
  </si>
  <si>
    <t xml:space="preserve">Информация о записях регистра 10109.
</t>
  </si>
  <si>
    <t>SumAllDebtObligationsRUB</t>
  </si>
  <si>
    <t>SumRatioInfo</t>
  </si>
  <si>
    <t>Сведения об отношении сумм.</t>
  </si>
  <si>
    <t>ReasonRequestData</t>
  </si>
  <si>
    <t>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Принимает значение: 
1 – да |
2 – нет</t>
  </si>
  <si>
    <t>столбцы/строки с серой заливкой не трогать!</t>
  </si>
  <si>
    <t>Заголовочная часть регистра</t>
  </si>
  <si>
    <t>KODRR</t>
  </si>
  <si>
    <t>NUMCC</t>
  </si>
  <si>
    <t>KODCR</t>
  </si>
  <si>
    <t>NAIMCR</t>
  </si>
  <si>
    <t>ALG01</t>
  </si>
  <si>
    <t>Раздел регистра (1 - заголовочная часть, 2 - табличная часть)</t>
  </si>
  <si>
    <t>Номер графы регистра</t>
  </si>
  <si>
    <t>Код графы регистра</t>
  </si>
  <si>
    <t>Формула условий переноса данных из других регистров</t>
  </si>
  <si>
    <t>04</t>
  </si>
  <si>
    <t>05</t>
  </si>
  <si>
    <t>06</t>
  </si>
  <si>
    <t>07</t>
  </si>
  <si>
    <t>08</t>
  </si>
  <si>
    <t>09</t>
  </si>
  <si>
    <t>Табличная часть регистра</t>
  </si>
  <si>
    <t>Элементы сервиса</t>
  </si>
  <si>
    <t>SREG05</t>
  </si>
  <si>
    <t>VARNAME</t>
  </si>
  <si>
    <t>SERVDESCR</t>
  </si>
  <si>
    <t>-</t>
  </si>
  <si>
    <t>VariableType</t>
  </si>
  <si>
    <t>Тип элемента</t>
  </si>
  <si>
    <t>Элементы справочника регистров</t>
  </si>
  <si>
    <t>TYPECR</t>
  </si>
  <si>
    <t xml:space="preserve">Тип графы </t>
  </si>
  <si>
    <t>SREG06</t>
  </si>
  <si>
    <t>NAIMSPR</t>
  </si>
  <si>
    <t>Наименование справочника</t>
  </si>
  <si>
    <t>KODSPR</t>
  </si>
  <si>
    <t>Код справочника</t>
  </si>
  <si>
    <t>Графы регистров и статьи НК РФ</t>
  </si>
  <si>
    <t>SREG09</t>
  </si>
  <si>
    <t>PNK, STNK</t>
  </si>
  <si>
    <t>текстовый формат (для пояснений)</t>
  </si>
  <si>
    <t>Алгоритмы граф регистров</t>
  </si>
  <si>
    <t>SREG10</t>
  </si>
  <si>
    <t>ALG02</t>
  </si>
  <si>
    <t>Формула условий заполнения графы</t>
  </si>
  <si>
    <t>ALG03</t>
  </si>
  <si>
    <t>Формула контрольного соотношения</t>
  </si>
  <si>
    <t>ALG03T</t>
  </si>
  <si>
    <t>Описание контрольного соотношения</t>
  </si>
  <si>
    <t>Формула соответствия регистра и налоговой декларации</t>
  </si>
  <si>
    <t>20</t>
  </si>
  <si>
    <t>п. 6 ст. 271 НК РФ,
пп. 14 п. 4 ст. 271 НК РФ
пп. 14.4 п. 4 ст. 271 НК РФ
п. 8 ст. 272 НК РФ</t>
  </si>
  <si>
    <t xml:space="preserve">п. 6 ст. 250 НК РФ
</t>
  </si>
  <si>
    <t xml:space="preserve">пп. 2 п. 1 ст. 265 НК РФ
</t>
  </si>
  <si>
    <t>п. 2 ст. 269 НК РФ
п. 13 ст. 269 НК РФ</t>
  </si>
  <si>
    <t>Дата записи в системе налогоплательщика</t>
  </si>
  <si>
    <t>Контролируемая сделка. Принимает значение: 1 - да| 2 - нет</t>
  </si>
  <si>
    <t>Срок долгового обязательства в соответствии с договором, в календарных днях.
Элемент обязателен для:
&lt;CurrencyCode&gt; = 156</t>
  </si>
  <si>
    <t xml:space="preserve">IncomeTypeCode </t>
  </si>
  <si>
    <t>Наименование контрагента / ФИО</t>
  </si>
  <si>
    <t>Вид ставки долгового обязательства (1 - нефиксированная, 2 - фиксированная и неизменная)</t>
  </si>
  <si>
    <t>п. 6 ст. 271 НК РФ 
пп. 14 п. 4 ст. 271 НК РФ
пп. 14.4 п. 4 ст. 271 НК РФ</t>
  </si>
  <si>
    <t>пп. 3,4 п. 1.3 ст. 269 НК РФ</t>
  </si>
  <si>
    <t>п. 8 ст. 272 НК РФ
пп. 12 п. 7 ст. 272 НК РФ</t>
  </si>
  <si>
    <r>
      <t xml:space="preserve">п. 6 ст. 250 НК РФ,
</t>
    </r>
    <r>
      <rPr>
        <sz val="10"/>
        <rFont val="Calibri"/>
        <family val="2"/>
        <charset val="204"/>
        <scheme val="minor"/>
      </rPr>
      <t>пп. 2 п. 1 ст. 265 НК РФ</t>
    </r>
    <r>
      <rPr>
        <sz val="10"/>
        <rFont val="Calibri"/>
        <family val="2"/>
        <scheme val="minor"/>
      </rPr>
      <t xml:space="preserve">
пп. 14 п. 4 ст. 271 НК РФ 
пп. 14.4 п. 4 ст. 271 НК РФ </t>
    </r>
  </si>
  <si>
    <t>Ставка SONIA, в фунтах стерлингов</t>
  </si>
  <si>
    <t>Минимальное значение интервала предельных значений для ставки SONIA, в фунтах стерлингов</t>
  </si>
  <si>
    <t>Максимальное значение интервала предельных значений для ставки SONIA, в фунтах стерлингов</t>
  </si>
  <si>
    <t>Ставка SARON, в швейцарских франках</t>
  </si>
  <si>
    <t>Минимальное значение интервала предельных значений для ставки SARON, в швейцарских франках</t>
  </si>
  <si>
    <t>Максимальное значение интервала предельных значений для ставки SARON, в швейцарских франках</t>
  </si>
  <si>
    <t>Превышение фактической ставки минимального значения интервала предельных значений для ставки SARON, в швейцарских франках (1 - да, 2 - нет)</t>
  </si>
  <si>
    <t>Менее максимального значение интервала предельных значений для ставки SARON, в швейцарских франках (1 - да, 2 - нет)</t>
  </si>
  <si>
    <t>Ставка TONAR, в японских йенах</t>
  </si>
  <si>
    <t>Минимальное значение интервала предельных значений для ставки TONAR, в японских йенах</t>
  </si>
  <si>
    <t>Максимальное значение интервала предельных значений для ставки TONAR, в японских йенах</t>
  </si>
  <si>
    <t>Превышение фактической ставки минимального значения интервала предельных значений для ставки TONAR, в японских йенах (1 - да, 2 - нет)</t>
  </si>
  <si>
    <t>Менее максимального значение интервала предельных значений для ставки TONAR, в японских йенах (1 - да, 2 - нет)</t>
  </si>
  <si>
    <t>Ставка SOFR, в долларах США</t>
  </si>
  <si>
    <t>Минимальное значение интервала предельных значений для ставки SOFR, в долларах США</t>
  </si>
  <si>
    <t>Максимальное значение интервала предельных значений для ставки SOFR, в долларах США</t>
  </si>
  <si>
    <t>Превышение фактической ставки минимального значения интервала предельных значений для ставки SOFR, в долларах США (1 - да, 2 - нет)</t>
  </si>
  <si>
    <t>Менее максимального значение интервала предельных значений для ставки SOFR, в долларах США (1 - да, 2 - нет)</t>
  </si>
  <si>
    <t>Статус кредитора (1 - иностранное лицо, являющееся взаимозависимым, 2 - лицо, признаваемое взаимозависимым с иностранным лицом, 3 - иностранное лицо (1) и (или) его взаимозависимое лицо (2) выступает поручителем (гарантом) по долговому обязательству, 4 - иное лицо, задолженность которого признана контролируемой в судебном порядке, 5 - Иное лицо)</t>
  </si>
  <si>
    <t>Превышение фактической ставки минимального значения интервала предельных значений для ставки SONIA, в фунтах стерлингов (1 - да, 2 - нет)</t>
  </si>
  <si>
    <t>Менее максимального значения интервала предельных значений для ставки SONIA, в фунтах стерлингов (1 - да, 2 - нет)</t>
  </si>
  <si>
    <t>п. 1 ст. 284 НК РФ, пп. 4 п. 4 ст. 284 НК РФ, 
пп. 5 п. 4 ст. 284 НК РФ</t>
  </si>
  <si>
    <t xml:space="preserve">Информация о записях регистра 10103.
Элемент обязателен для &lt;DebtControlled&gt; = 2 и &lt;OutstandingDebtAppGroundUncontrolled&gt; = 2 или &lt;DebtControlled&gt; = 1 </t>
  </si>
  <si>
    <t>справочник</t>
  </si>
  <si>
    <t>0000008</t>
  </si>
  <si>
    <t xml:space="preserve">Коды, определяющие отчетный (налоговый) период, установленные в Приложении N 1 к Порядку заполнения налоговой декларации по налогу на прибыль организаций, утвержденному приказом ФНС России от 02.10.2024 N ЕД-7-3/830@
</t>
  </si>
  <si>
    <t>п. 3 ст. 269 НК РФ
п. 4 ст 269 НК РФ
пп. 5 п. 4 ст. 284 НК РФ</t>
  </si>
  <si>
    <t>10</t>
  </si>
  <si>
    <t>Статус организации (1 - Банк или организация, занимающаяся лизинговой деятельностью; 2 - МХК, удовлетворяющая условиям применения пониженной ставки; 3 - прочая организация, в т.ч. прочая МХК)</t>
  </si>
  <si>
    <t>Контрагент. Принимает значение: 1 - физическое лицо| 2 - прочая организация, в т.ч. прочая МХК|3 - МХК, удовлетворяющая условиям применения пониженной ставки</t>
  </si>
  <si>
    <t>(=4)</t>
  </si>
  <si>
    <r>
      <t>Контрагент (1 - физическое лицо, 2 -</t>
    </r>
    <r>
      <rPr>
        <sz val="10"/>
        <rFont val="Calibri"/>
        <family val="2"/>
        <charset val="204"/>
        <scheme val="minor"/>
      </rPr>
      <t xml:space="preserve"> прочая организация, в т.ч. прочая МХК; 3 - МХК, удовлетворяющая условиям применения пониженной ставки)</t>
    </r>
  </si>
  <si>
    <t>ИНН / Регистрационный номер в стране регистрации контрагента
Элемент обязателен для:
1) &lt;OrgType&gt; = 1 и &lt;CounterpartyType&gt; = 1 и &lt;ControlledTransactions&gt; = 1;
2) &lt;OrgType&gt; = 1 и &lt;CounterpartyType&gt; = 2;
3) &lt;OrgType&gt; = 2 или 3.</t>
  </si>
  <si>
    <t>Код вида дохода и применимой ставки налога (код). Принимает значение в соответствии со справочником "Виды доходов и применимые к ним налоговые ставки"</t>
  </si>
  <si>
    <t>Контрагент (1 - физическое лицо, 2 - прочая организация, в т.ч. прочая МХК; 3 - МХК, удовлетворяющая условиям применения пониженной ставки)</t>
  </si>
  <si>
    <t xml:space="preserve">Сумма непогашенной задолженности по долговому обязательству, признаваемой контролируемой, в валюте.
</t>
  </si>
  <si>
    <t xml:space="preserve">Идентификатор записи в системе налогоплательщика. Идентификатор должен быть уникальным по каждой записи. </t>
  </si>
  <si>
    <t xml:space="preserve"> (=36)</t>
  </si>
  <si>
    <t>Показатель. Принимает значение в соответствии со справочником "Показатели классификатора ФНС"</t>
  </si>
  <si>
    <t>26</t>
  </si>
  <si>
    <t>27</t>
  </si>
  <si>
    <t>28</t>
  </si>
  <si>
    <t>29</t>
  </si>
  <si>
    <t>DocumentCode</t>
  </si>
  <si>
    <t>Код вида документа.
Принимает значение кода вида документа по справочнику СПВДОК</t>
  </si>
  <si>
    <t>(=10)</t>
  </si>
  <si>
    <t>(=36)</t>
  </si>
  <si>
    <t xml:space="preserve">Сведения о фактической ставке.
</t>
  </si>
  <si>
    <t xml:space="preserve">Сведения о расходах ДО.
</t>
  </si>
  <si>
    <t>Сумма расходов в виде процентов по долговым обязательствам, не являющимся контролируемой задолженностью, подлежащих включению в состав расходов, в рублях.
Элемент обязателен для
1)      &lt;DebtControlled&gt; = 2;
2)      &lt;DebtControlled&gt; = ПУСТО</t>
  </si>
  <si>
    <t xml:space="preserve">Сумма контролируемой задолженности на последнее число отчетного (налогового) периода, в рублях.
</t>
  </si>
  <si>
    <t>Информация о записях регистра 10102.
Элемент обязателен
1)      Если &lt;ReasonRequestData&gt; = 1 и &lt;TaxPeriod&gt; ≠ 34 или 46 или 50
2)      Если &lt;ReasonRequestData&gt; = 1 или 2 и &lt;TaxPeriod&gt; = 34 или 46 или 50</t>
  </si>
  <si>
    <t>Код валюты.
Заполняется применительно к &lt;SumOutstandingDebtControlledCurrency&gt;.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t>
  </si>
  <si>
    <t xml:space="preserve">DocumentCode </t>
  </si>
  <si>
    <t xml:space="preserve">Номер счета вклада (депозита), банковского счета.
Элемент обязателен для &lt;RecordType&gt; = "Расходы в виде процентов по депозитам, банковским вкладам"| "Расходы в виде процентов по договорам банковского счета"|"Расходы в виде процентов по банковским ссудам". </t>
  </si>
  <si>
    <r>
      <t xml:space="preserve">ИНН / Регистрационный номер в стране регистрации (инкорпорации) контрагента. Элемент обязателен для:
 1) &lt;OrgType&gt; = 1 и &lt;CounterpartyType&gt; = 1 и &lt;ControlledTransactions&gt; = 1;
 2) &lt;OrgType&gt; = 1 и &lt;CounterpartyType&gt; = 2 </t>
    </r>
    <r>
      <rPr>
        <sz val="10"/>
        <rFont val="Calibri"/>
        <family val="2"/>
        <charset val="204"/>
        <scheme val="minor"/>
      </rPr>
      <t>или 3</t>
    </r>
    <r>
      <rPr>
        <sz val="10"/>
        <rFont val="Calibri"/>
        <family val="2"/>
        <scheme val="minor"/>
      </rPr>
      <t xml:space="preserve">;
3) &lt;OrgType&gt; = 2 </t>
    </r>
    <r>
      <rPr>
        <sz val="10"/>
        <rFont val="Calibri"/>
        <family val="2"/>
        <charset val="204"/>
        <scheme val="minor"/>
      </rPr>
      <t>или 3</t>
    </r>
    <r>
      <rPr>
        <sz val="10"/>
        <rFont val="Calibri"/>
        <family val="2"/>
        <scheme val="minor"/>
      </rPr>
      <t>.</t>
    </r>
  </si>
  <si>
    <t>Наименование контрагента/ ФИО. 
Элемент обязателен для:
1) &lt;OrgType&gt; = 1 и &lt;CounterpartyType&gt; = 1 и &lt;ControlledTransactions&gt; = 1;
2) &lt;OrgType&gt; = 1 и &lt;CounterpartyType&gt; = 2 или 3;
3) &lt;OrgType&gt; = 2 или 3.</t>
  </si>
  <si>
    <t xml:space="preserve">Сумма доходов в виде процентов по долговым обязательствам, включенных в состав внереализационных доходов, в валюте
Элемент обязателен для &lt;INNOrgRegNumber&gt; ≠ ПУСТО и &lt;CounterpartyName&gt; ≠ ПУСТО
</t>
  </si>
  <si>
    <t>Код валюты.
Заполняется применительно к &lt;SumInterestIncomeCurrency&gt;.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
Элемент обязателен для &lt;INNOrgRegNumber&gt; ≠ ПУСТО и &lt;CounterpartyName&gt; ≠ ПУСТО</t>
  </si>
  <si>
    <t>Вид ставки долгового обязательства.
Принимает значение:
1 – нефиксированная |
2 – фиксированная и неизменная</t>
  </si>
  <si>
    <t xml:space="preserve">Срок долгового обязательства в соответствии с договором, в календарных днях.
</t>
  </si>
  <si>
    <t>Сведения о задолженности.
Элемент обязателен для &lt;LenderStatus&gt; = 1 или 2 или 3 или 4</t>
  </si>
  <si>
    <r>
      <t xml:space="preserve">Контролируемая сделка. Принимает значение: 1 – да | 2 – нет
Элемент обязателен для </t>
    </r>
    <r>
      <rPr>
        <b/>
        <sz val="10"/>
        <rFont val="Calibri"/>
        <family val="2"/>
        <scheme val="minor"/>
      </rPr>
      <t>&lt;</t>
    </r>
    <r>
      <rPr>
        <sz val="10"/>
        <rFont val="Calibri"/>
        <family val="2"/>
        <scheme val="minor"/>
      </rPr>
      <t>TaxPeriod</t>
    </r>
    <r>
      <rPr>
        <b/>
        <sz val="10"/>
        <rFont val="Calibri"/>
        <family val="2"/>
        <scheme val="minor"/>
      </rPr>
      <t>&gt;</t>
    </r>
    <r>
      <rPr>
        <sz val="10"/>
        <rFont val="Calibri"/>
        <family val="2"/>
        <scheme val="minor"/>
      </rPr>
      <t xml:space="preserve"> = 34 или 46 или 50 </t>
    </r>
  </si>
  <si>
    <t>(=1), значения:1|2|3|4|5</t>
  </si>
  <si>
    <t xml:space="preserve">Дата признания расхода.
Элемент обязателен для &lt;INNOrgRegNumber&gt; ≠ ПУСТО и &lt;CounterpartyName&gt; ≠ ПУСТО
</t>
  </si>
  <si>
    <t xml:space="preserve">Сумма начисленных процентов по долговому обязательству, в валюте
Элемент обязателен для &lt;INNOrgRegNumber&gt; ≠ ПУСТО и &lt;CounterpartyName&gt; ≠ ПУСТО
</t>
  </si>
  <si>
    <t>Код валюты.
Элемент обязателен для &lt;INNOrgRegNumber&gt; ≠ ПУСТО и &lt;CounterpartyName&gt; ≠ ПУСТО
Заполняется применительно к &lt;SumDebtAccruedIntCurrency&gt;.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t>
  </si>
  <si>
    <t>Контрагент (1 - физическое лицо, 2 - юридическое лицо )</t>
  </si>
  <si>
    <t xml:space="preserve">ИНН / Регистрационный номер в стране регистрации (инкорпорации) контрагента. </t>
  </si>
  <si>
    <t xml:space="preserve">Наименование контрагента/ФИО. 
</t>
  </si>
  <si>
    <t xml:space="preserve">Наименование иностранного лица, являющегося взаимозависимым с контрагентом.
</t>
  </si>
  <si>
    <t xml:space="preserve">Регистрационный номер в стране регистрации (инкорпорации) иностранного лица, являющегося взаимозависимым с контрагентом.
</t>
  </si>
  <si>
    <t>Сведения о доле участия иностранного взаимозависимого лица в контрагенте.
Элемент обязателен для
&lt;LenderStatus&gt; = 2 или 3</t>
  </si>
  <si>
    <t xml:space="preserve">Сведения о контролируемой задолженности.
Элемент обязателен для &lt;DebtControlled&gt; = 1
</t>
  </si>
  <si>
    <r>
      <t xml:space="preserve">Регистрационный номер в стране регистрации (инкорпорации) иностранного лица, являющегося взаимозависимым с контрагентом.
</t>
    </r>
    <r>
      <rPr>
        <strike/>
        <sz val="10"/>
        <rFont val="Calibri"/>
        <family val="2"/>
        <scheme val="minor"/>
      </rPr>
      <t xml:space="preserve">
</t>
    </r>
  </si>
  <si>
    <t>Отношение суммы всех долговых обязательств к собственному капиталу на последнее число отчетного (налогового) периода, в рублях
Элемент обязателен для &lt;ShareholdersEquityRUB&gt; &gt; 0</t>
  </si>
  <si>
    <t>(1-25)</t>
  </si>
  <si>
    <t xml:space="preserve">Описание </t>
  </si>
  <si>
    <t>Информация о записях регистра 10104.
Элемент обязателен для
&lt;RegisterRecord10103/DebtControlledInfo/DebtControlled&gt; = 1</t>
  </si>
  <si>
    <t>Дата документа.</t>
  </si>
  <si>
    <t>(=1)</t>
  </si>
  <si>
    <t>LegalBasis</t>
  </si>
  <si>
    <t>SOIDNInfo</t>
  </si>
  <si>
    <t>Признак нормы СОИДН.
Принимает значение: 
1 - устанавливает пониженную ставку налога | 
2 - освобождает от исчисления и удержания налога.</t>
  </si>
  <si>
    <t>(=11)</t>
  </si>
  <si>
    <t>Реквизиты СОИДН, устанавливающего пониженную ставку налога или освобождение от исчисления и удержания налога.
В формате: ХХХ/YYY/ZZZ, где последовательно проставляются через знак "/" (слэш) номер, пункт и подпункт статьи применимого СОИДН:
ХХХ - номер статьи
YYY - пункт
ZZZ - подпункт.
Для каждой из названных позиций отведено по 3 знакоместа. Если соответствующий реквизит имеет меньше трех знаков, свободные знако-места слева от значения заполняются нулями.
Могут применяться цифровые и буквенные символы и знаки препинания при их наличии в номере
Пример: 011/001/000</t>
  </si>
  <si>
    <t>Наименование СОИДН, устанавливающего пониженную ставку налога или освобождение от исчисления и удержания налога</t>
  </si>
  <si>
    <t>Реквизиты СОИДН, устанавливающего пониженную ставку налога или освобождение от исчисления и удержания налога</t>
  </si>
  <si>
    <t>Признак нормы СОИДН (1 - устанавливает пониженную ставку налога; 2 - освобождает от исчисления и удержания налога)</t>
  </si>
  <si>
    <t>SOIDNName</t>
  </si>
  <si>
    <t>SOIDNDetails</t>
  </si>
  <si>
    <t>SOIDNIndicator</t>
  </si>
  <si>
    <t>IncomeTypeCode</t>
  </si>
  <si>
    <t>Код вида дохода и применимой ставки налога</t>
  </si>
  <si>
    <t>Код вида документа.
Принимает значение кода вида документа по справочнику СПВДОК</t>
  </si>
  <si>
    <t>DeclarationDataInfo</t>
  </si>
  <si>
    <t>IncomeCode</t>
  </si>
  <si>
    <t>(=2)</t>
  </si>
  <si>
    <t>Строка 020 "Код дохода" Подразделов 3.2, 3.4 Раздела 3 КНД 1151056</t>
  </si>
  <si>
    <t>Строка 020 "Код дохода" Подразделов 3.2, 3.4. Раздела 3 КНД 1151056.
Заполняется в соответствии со справочником "Коды доходов, установленные в Приложение N 6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
Принимает значение:
02 - Дивиденды из числа приравненных процентов по контролируемой задолженности |
11 - Процентный доход от долговых обязательств российских организаций любого вида, включая облигации с правом на участие в прибылях и конвертируемые облигации</t>
  </si>
  <si>
    <t>0000002</t>
  </si>
  <si>
    <t>Строка 010 "Порядковый номер дохода" Подразделов 3.2, 3.3, 3.4 Раздела 3 КНД 1151056</t>
  </si>
  <si>
    <t>Строка 001 "Уникальный номер" Раздела 3 КНД 1151056</t>
  </si>
  <si>
    <t>FactRecipientIncomeType</t>
  </si>
  <si>
    <t>НК</t>
  </si>
  <si>
    <t>Вид фактического получателя дохода 
(1 - организация, чьи обыкновенные акции и (или) депозитарные расписки, удостоверяющие права на акции, допущены к обращению на российском организованном рынке ценных бумаг или на одной или нескольких иностранных фондовых биржах, расположенных на территориях иностранных государств, являющихся членами Организации экономического сотрудничества и развития, и доля обыкновенных акций и (или) депозитарных расписок, удостоверяющих права на акции, допущенных к обращению в совокупности по всем таким иностранным фондовым биржам, превышает 25 процентов уставного капитала организации, 
2 - организация, в которой прямо участвует российское и (или) иностранное государство (если такое государство (территория) не включено в установленный статьей 25.13-1 НК РФ перечень государств (территорий), не обеспечивающих обмен информацией для целей налогообложения с Российской Федерацией) и доля такого участия, определенная с учетом положений статьи 105.2 НК РФ, составляет не менее 50 процентов, 
3 - государственный суверенный фонд, 
4 - международная организация, созданная в соответствии с международным договором РФ)</t>
  </si>
  <si>
    <t>Код вида дохода и применимой ставки налога. 
Принимает значение в соответствии со справочником "Виды доходов и применимые к ним налоговые ставки".
Элемент обязателен при &lt;LegalBasis&gt; ≠ 2 | 3.</t>
  </si>
  <si>
    <t>Сведения о СОИДН.
Элемент обязателен при &lt;LegalBasis&gt; = 2 | 3.</t>
  </si>
  <si>
    <t>Основание применения ставки налога, в том числе пониженной, или освобождения от исчисления и удержания налога (1 - НК РФ; 2 - СОИДН; 3 - СОИДН с учетом положений пп. 11 п. 2 и п. 3.1 ст. 310 НК РФ)</t>
  </si>
  <si>
    <t>Коды, определяющие отчетный (налоговый) период, установленные в Приложении N 1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</si>
  <si>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0000007</t>
  </si>
  <si>
    <t>Основание применения ставки налога, в том числе пониженной, или освобождения от исчисления и удержания налога.
Принимает значение: 
1 - НК РФ | 
2 - СОИДН |
3 - СОИДН с учетом положений пп. 11 п. 2 и п. 3.1 ст. 310 НК РФ.</t>
  </si>
  <si>
    <t>Расшифровка процентных доходов иностранной организации, в том числе приравненных к дивидендам по контролируемой задолженности в разрезе договоров, к КНД 1151056</t>
  </si>
  <si>
    <t>Код отчетного (налогового) периода</t>
  </si>
  <si>
    <t>Наименование СОИДН, устанавливающего пониженную ставку налога или освобождение от исчисления и удержания налога.
Пример: "Соглашение между Правительством Российской Федерации и Правительством Китайской Народной Республики об избежании двойного налогообложения и о предотвращении уклонения от налогообложения в отношении налогов на доходы от 13.10.2014"</t>
  </si>
  <si>
    <t>34</t>
  </si>
  <si>
    <t>Идентификатор записи в системе налогоплательщика. Идентификатор должен быть уникальным по каждой записи.</t>
  </si>
  <si>
    <t>0000004</t>
  </si>
  <si>
    <t>0000006</t>
  </si>
  <si>
    <t>Виды доходов и применимые к ним налоговые ставки</t>
  </si>
  <si>
    <t>0000020</t>
  </si>
  <si>
    <t>Если код валюты 643, то минимальное значение интервала предельных значений равно минимальному значению интервала предельных значений по Ключевой ставке ЦБ РФ из регистра 10110 или 
Если код валюты равен 978, то минимальное значение интервала предельных значений равно минимальному значению интервала предельных значений для ставки STR (EURIBOR), в евро из регистра 10110 или 
Если код валюты равен 156, то минимальное значение интервала предельных значений равно минимальному значению интервала предельных значений для ставки SHIBOR, в китайских юанях из регистра 10110 или 
Если код валюты равен 826, то минимальное значение интервала предельных значений равно минимальному значению интервала предельных значений для ставки SONIA (ЛИБОР), в фунтах стерлингов из регистра 10110 или 
Если код валюты равен 756, то минимальное значение интервала предельных значений равно минимальному значению интервала предельных значений для ставки SARON (ЛИБОР), в швейцарских франках из регистра 10110 или 
Если код валюты равен 392, то минимальное значение интервала предельных значений равно минимальному значению интервала предельных значений для ставки TONAR (ЛИБОР), в японских йенах из регистра 10110 или 
Если код валюты не равен 978, 156, 756, 392, 826, 643, то минимальное значение интервала предельных значений равно минимальному значению интервала предельных значений для ставки SOFR (ЛИБОР), в долларах США из регистра 10110</t>
  </si>
  <si>
    <t xml:space="preserve">справочник </t>
  </si>
  <si>
    <t>Код вида документа</t>
  </si>
  <si>
    <t>0000016</t>
  </si>
  <si>
    <t>Вид фактического получателя дохода.
Элемент может быть заполнен при &lt;LegalBasis&gt; = 2 | 3.
Принимает значение:
1 – организация, чьи обыкновенные акции и (или) депозитарные расписки, удостоверяющие права на акции, допущены к обращению на российском организованном рынке ценных бумаг или на одной или нескольких иностранных фондовых биржах, расположенных на территориях иностранных государств, являющихся членами Организации экономического сотрудничества и развития, и доля обыкновенных акций и (или) депозитарных расписок, удостоверяющих права на акции, допущенных к обращению в совокупности по всем таким иностранным фондовым биржам, превышает 25 процентов уставного капитала организации |
2 – организация, в которой прямо участвует российское и (или) иностранное государство (если такое государство (территория) не включено в установленный статьей 25.13-1 НК РФ перечень государств (территорий), не обеспечивающих обмен информацией для целей налогообложения с Российской Федерацией) и доля такого участия, определенная с учетом положений статьи 105.2 НК РФ, составляет не менее 50 процентов |
3 – государственный суверенный фонд |
4 – международная организация, созданная в соответствии с международным договором РФ</t>
  </si>
  <si>
    <t xml:space="preserve"> Общероссийский классификатор стран мира ОК (МК (ИСО 3166) 004-97) 025-2001 (ОКВ), утвержденный Постановлением Госстандарта России от 14.12.2001 N 529-ст)</t>
  </si>
  <si>
    <t>0000003</t>
  </si>
  <si>
    <t>0000005</t>
  </si>
  <si>
    <t>Если код валюты равен 643, то курс ЦБ РФ равен 1. Если код валюты не равен 643, то курс ЦБ РФ, который соответствует значению графы "Курс", деленному на значение графы "Единиц", Справочника Банка России значений курса иностранных валют применительно к коду валюты, в которой выражена сумма долгового обязательства, вклада, депозита (база для начисления процентов) на дату признания дохода.</t>
  </si>
  <si>
    <t>Если код валюты равен 643, то курс ЦБ РФ равен 1. Если код валюты не равен 643, то курс ЦБ РФ, который соответствует значению графы "Курс", деленному на значение графы "Единиц", Справочника Банка России значений курса иностранных валют применительно к коду валюты, в которой выражена сумма долгового обязательства, вклада, депозита (база для начисления процентов) на дату признания расхода.</t>
  </si>
  <si>
    <t>Сумма начисленных процентов по долговому обязательству, в рублях равна произведению суммы начисленных процентов по долговому обязательству, в валюте и курса ЦБ РФ.</t>
  </si>
  <si>
    <t>Задолженность признается контролируемой при статусе кредитора 1 ("иностранное лицо, являющееся взаимозависимым"),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2 ("лицо, признаваемое взаимозависимым с иностранным лицом"),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 доля прямого и косвенного участия иностранного взаимозависимого лица в контрагенте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3 ("иностранное лицо, являющееся взаимозависимым"),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3 ("лицо, признаваемое взаимозависимым с иностранным лицом"),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 доля прямого и косвенного участия иностранного взаимозависимого лица в контрагенте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не признается контролируемой, если доля прямого и косвенного участия иностранного взаимозависимого лица в организации меньше 25% и (или) отсутствует признак наличия доли прямого участия каждого предыдущего лица в каждой последующей организации более 50% и (или) доля прямого и косвенного участия иностранного взаимозависимого лица в контрагенте меньше 25% и (или) отсутствует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4 ("иное лицо, задолженность которого признана контролируемой в судебном порядке").</t>
  </si>
  <si>
    <t>Сумма непогашенной задолженности по долговому обязательству, признаваемой контролируемой, в рублях равна произведению суммы непогашенной задолженности по долговому обязательству, признаваемой контролируемой, в валюте и курса ЦБ РФ.</t>
  </si>
  <si>
    <t>Принимает одно из значений: 
1. "Да", если организация не является банком или организацией, занимающейся лизинговой деятельностью, и отношение контролируемой задолженности к собственному капиталу больше 3, или графа "Отношение контролируемой задолженности к собственному капиталу" не заполнена, или
если организация является банком или организацией, занимающейся лизинговой деятельностью, и отношение контролируемой задолженности к собственному капиталу больше 12.5, или графа "Отношение контролируемой задолженности к собственному капиталу" не заполнена.
2. "Нет", если организация не является банком или организацией, занимающейся лизинговой деятельностью, и отношение контролируемой задолженности к собственному капиталу меньше 3, или 
если организация является банком или организацией, занимающейся лизинговой деятельностью, и отношение контролируемой задолженности к собственному капиталу меньше 12.5.</t>
  </si>
  <si>
    <t>Если собственный капитал на последнее число отчетного (налогового) периода меньше или равно 0, то предельный размер процентов, подлежащих включению в состав расходов, равен 0 или
Если собственный капитал на последнее число отчетного (налогового) периода больше 0, то предельный размер процентов, подлежащих включению в состав расходов, равен отношению суммы процентов по контролируемой задолженности, фактически начисленных за отчетный (налоговый) период в рублях к коэффициенту капитализации.</t>
  </si>
  <si>
    <t>Если предельный размер процентов, подлежащих включению в состав расходов, в рублях равен 0 (нулю), то положительная разница между начисленными процентами и предельными процентами, приравниваемая к дивидендам, в рублях равна сумме процентов по контролируемой задолженности, фактически начисленных за отчетный (налоговый) период, в рублях или
Если сумма процентов по контролируемой задолженности, фактически начисленных за отчетный (налоговый) период, в рублях больше или равно предельному размеру процентов, подлежащих включению в состав расходов, в рублях, то положительная разница между начисленными процентами и предельными процентами, приравниваемая к дивидендам, в рублях равна разнице между суммой процентов по контролируемой задолженности, фактически начисленных за отчетный (налоговый) период, в рублях и предельным размером процентов, подлежащих включению в состав расходов, в рублях) или
Если сумма процентов по контролируемой задолженности, фактически начисленных за отчетный (налоговый) период, в рублях меньше или равно предельному размеру процентов, подлежащих включению в состав расходов, в рублях, то положительная разница между начисленными процентами и предельными процентами, приравниваемая к дивидендам, в рублях равна 0 (нулю).</t>
  </si>
  <si>
    <t>Если долговое обязательство выражено в долларах США и если ставка долгового обязательства - нефиксированная, то ставка SOFR в долларах США указывается на дату признания доходов/расходов в виде процентов на начало рабочего дня.
Если долговое обязательство выражено в долларах США и если ставка долгового обязательства - фиксированная и неизменная, то ставка SOFR в долларах США указывается на дату привлечения денежных средств на начало рабочего дня.</t>
  </si>
  <si>
    <t>Если долговое обязательство выражено в рублях, то максимальное значение интервала предельных значений по ключевой ставке ЦБ РФ составляет 150% от ключевой ставки ЦБ РФ.</t>
  </si>
  <si>
    <t>Если фактическая ставка по договору больше минимального значения интервала предельных значений для ставки STR в евро, то 1.
Если фактическая ставка по договору меньше минимального значения интервала предельных значений для ставки STR в евро, то 2.</t>
  </si>
  <si>
    <t>Если фактическая ставка по договору меньше максимального значения интервала предельных значений для ставки STR в евро, то 1.
Если фактическая ставка по договору больше максимального значения интервала предельных значений для ставки STR в евро, то 2.</t>
  </si>
  <si>
    <t>Если фактическая ставка по договору больше минимального значения интервала предельных значений для ставки SHIBOR в китайских юанях, то 1.
Если фактическая ставка по договору меньше минимального значения интервала предельных значений для ставки SHIBOR в китайских юанях, то 2.</t>
  </si>
  <si>
    <t>Если фактическая ставка по договору меньше максимального значения интервала предельных значений для ставки SARON в швейцарских франках, то 1.
Если фактическая ставка по договору больше максимального значения интервала предельных значений для ставки SARON в швейцарских франках, то 2.</t>
  </si>
  <si>
    <t>Если фактическая ставка по договору больше минимального значения интервала предельных значений для ставки TONAR в японских йенах, то 1.
Если фактическая ставка по договору меньше минимального значения интервала предельных значений для ставки TONAR в японских йенах, то 2.</t>
  </si>
  <si>
    <t>Если фактическая ставка по договору меньше максимального значения интервала предельных значений для ставки TONAR в японских йенах, то 1.
Если фактическая ставка по договору больше максимального значения интервала предельных значений для ставки TONAR в японских йенах, то 2.</t>
  </si>
  <si>
    <t>Если фактическая ставка по договору больше минимального значения интервала предельных значений для ставки SOFR в долларах США, то 1.
Если фактическая ставка по договору меньше минимального значения интервала предельных значений для ставки SOFR в долларах США, то 2.</t>
  </si>
  <si>
    <t>Если фактическая ставка по договору меньше максимального значения интервала предельных значений для ставки SOFR в долларах США, то 1.
Если фактическая ставка по договору больше максимального значения интервала предельных значений для ставки SOFR в долларах США, то 2.</t>
  </si>
  <si>
    <t>Если долговое обязательство выражено в рублях и если ставка долгового обязательства - нефиксированная, то ключевая ставка ЦБ РФ указывается на дату признания доходов/расходов в виде процентов.
Если долговое обязательство выражено в рублях и если ставка долгового обязательства - фиксированная и неизменная, то ключевая ставка ЦБ РФ указывается на дату привлечения денежных средств.</t>
  </si>
  <si>
    <t>Если долговое обязательство выражено в рублях и произведение 10% на ключевую ставку ЦБ РФ больше 2, то минимальное значение интервала предельных значений по ключевой ставке ЦБ РФ составляет 10% от ключевой ставки ЦБ РФ. 
Если долговое обязательство выражено в рублях и произведение 10% на ключевую ставку ЦБ РФ меньше 2, то минимальное значение интервала предельных значений равно 2.</t>
  </si>
  <si>
    <t>Если фактическая ставка по договору больше минимального значения интервала предельных значений по ключевой ставке ЦБ, то 1.
Если фактическая ставка по договору меньше минимального значения интервала предельных значений по ключевой ставке ЦБ, то 2.</t>
  </si>
  <si>
    <t>Если фактическая ставка по договору меньше максимального значения интервала предельных значений по ключевой ставке ЦБ, то 1.
Если фактическая ставка по договору больше максимального значения интервала предельных значений по ключевой ставке ЦБ, то 2.</t>
  </si>
  <si>
    <t xml:space="preserve">Если долговое обязательство выражено в китайских юанях, то минимальное значение интервала предельных значений для ставки SHIBOR в китайских юанях составляет 1%.
</t>
  </si>
  <si>
    <t>Если долговое обязательство выражено в китайских юанях, то максимальное значение интервала предельных значений для ставки SHIBOR в китайских юанях определяется как ставка SHIBOR в китайских юанях, увеличенная на 7 процентных пунктов.</t>
  </si>
  <si>
    <t xml:space="preserve">Если долговое обязательство выражено в фунтах стерлингов, то минимальное значение интервала предельных значений для ставки SONIA (ЛИБОР) в фунтах стерлингов составляет 1%.
</t>
  </si>
  <si>
    <t>Если долговое обязательство выражено в фунтах стерлингов, то максимальное значение интервала предельных значений для ставки SONIA (ЛИБОР) в фунтах стерлингов составляет ставку SONIA (ЛИБОР) в фунтах стерлингов, увеличенную на 7 процентных пунктов.</t>
  </si>
  <si>
    <t>Если долговое обязательство выражено в швейцарских франках, то минимальное значение интервала предельных значений для ставки SARON (ЛИБОР) в швейцарских франках составляет 1%.</t>
  </si>
  <si>
    <t xml:space="preserve"> Если долговое обязательство выражено в швейцарских франках, то максимальное значение интервала предельных значений для ставки SARON (ЛИБОР) в швейцарских франках определяется как ставка SARON (ЛИБОР) в швейцарских франках, увеличенная на 5 процентных пунктов.</t>
  </si>
  <si>
    <t>Если долговое обязательство выражено в японских йенах, то минимальное значение интервала предельных значений для ставки TONAR (ЛИБОР) в японских йенах составляет 1%.</t>
  </si>
  <si>
    <t>Если долговое обязательство выражено в японских йенах, то максимальное значение интервала предельных значений для ставки TONAR (ЛИБОР) в японских йенах определяется как ставка TONAR (ЛИБОР) в японских йенах, увеличенная на 5 процентных пунктов</t>
  </si>
  <si>
    <t>Если долговое обязательство выражено в долларах США, то минимальное значение интервала предельных значений для ставки SOFR (ЛИБОР) в долларах США составляет 1%.</t>
  </si>
  <si>
    <t xml:space="preserve">Если долговое обязательство выражено в евро и ставка долгового обязательства - нефиксированная, то ставка STR в евро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STR в евро указывается на дату привлечения денежных средств на начало рабочего дня.
</t>
  </si>
  <si>
    <t>Если долговое обязательство выражено в евро, то минимальное значение интервала предельных значений для ставки STR (EURIBOR) - один процент.</t>
  </si>
  <si>
    <t xml:space="preserve">Если долговое обязательство выражено в евро, то максимальное значение интервала предельных значений для ставки STR (EURIBOR) в евро определяется как ставка STR (EURIBOR) в евро, увеличенная на 7 процентных пунктов.
</t>
  </si>
  <si>
    <t>Если долговое обязательство выражено в китайских юанях и если ставка долгового обязательства - нефиксированная, то ставка SHIBOR в китайских юанях указывается на дату признания доходов/расходов в виде процентов с учетом срока долгового обязательства в календарных днях.
Если ставка долгового обязательства - фиксированная и неизменная, то ставка SHIBOR в китайских юанях указывается на дату привлечения денежных средств с учетом срока долгового обязательства в календарных днях.</t>
  </si>
  <si>
    <t>Если долговое обязательство выражено в фунтах стерлингов и если ставка долгового обязательства - нефиксированная, то ставка SONIA в фунтах стерлингов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SONIA в фунтах стерлингов указывается на дату привлечения денежных средств на начало рабочего дня.</t>
  </si>
  <si>
    <t>Если долговое обязательство выражено в японских йенах и если ставка долгового обязательства - нефиксированная, то ставка TONAR в японских йенах указывается на дату признания доходов/расходов в виде процентов на начало рабочего дня.
Если долговое обязательство выражено в японских йенах и если ставка долгового обязательства - фиксированная и неизменная, то ставка TONAR в японских йенах указывается на дату привлечения денежных средств на начало рабочего дня.</t>
  </si>
  <si>
    <t>Если долговое обязательство выражено в долларах США, то максимальное значение интервала предельных значений для ставки SOFR (ЛИБОР) в долларах США определяемую на 7 процентных пунктов.</t>
  </si>
  <si>
    <t>Сумма доходов в виде процентов по долговым обязательствам, включенных в состав внереализационных доходов, в рублях равна произведению суммы доходов в виде процентов по долговым обязательствам, включенных в состав внереализационных доходов, в валюте и курса ЦБ РФ.</t>
  </si>
  <si>
    <t>Собственный капитал на последнее число отчетного (налогового) периода в рублях равен разнице Суммы активов на последнее число отчетного (налогового) периода в рублях и Суммы обязательств на последнее число отчетного (налогового) периода, в рублях за минусом Суммы задолженности по налогам и сборам на последнее число отчетного (налогового) периода в рублях.</t>
  </si>
  <si>
    <t>Если собственный капитал на последнее число отчетного (налогового) периода в рублях больше 0, то отношение суммы всех долговых обязательств к собственному капиталу на последнее число отчетного (налогового) периода в рублях равно сумме всех долговых обязательств на последнее число отчетного (налогового) периода в рублях, деленной на собственный капитала на последнее число отчетного (налогового) периода в рублях.</t>
  </si>
  <si>
    <t>Если код валюты равен 643, то максимальное значение интервала предельных значений равно максимальному значению интервала предельных значений по Ключевой ставке ЦБ РФ из регистра 10110 или 
Если код валюты равен 978, то максимальное значение интервала предельных значений равно максимальному значению интервала предельных значений для ставки STR (EURIBOR), в евро из регистра 10110 или 
Если код валюты равен 156, то максимальное значение интервала предельных значений равно максимальному значению интервала предельных значений для ставки SHIBOR, в китайских юанях из регистра 10110 или 
Если код валюты равен 826, то максимальное значение интервала предельных значений равно максимальному значению интервала предельных значений для ставки SONIA (ЛИБОР), в фунтах стерлингов из регистра 10110 или 
Если код валюты равен 756, то максимальное значение интервала предельных значений равно максимальному значению интервала предельных значений для ставки SARON (ЛИБОР), в швейцарских франках из регистра 10110 или 
Если код валюты равен 392, то максимальное значение интервала предельных значений равно максимальному значению интервала предельных значений для ставки TONAR (ЛИБОР), в японских йенах из регистра 10110 или 
Если код валюты не равен 978, 156, 756, 392, 826, ПУСТО, то максимальное значение интервала предельных значений равно максимальному значению интервала предельных значений для ставки SOFR (ЛИБОР), в долларах США из регистра 10110.</t>
  </si>
  <si>
    <t>Если метод определения ставки, признаваемой для целей налогообложения - исходя из интервала предельных значений по ст. 269 НК РФ и максимальное значение интервала предельных значений менее фактической ставки по договору, то ставка по долговому обязательству, признаваемая для целей налогообложения, равна максимальному значению интервала предельных значений,
Если метод определения ставки, признаваемой для целей налогообложения - исходя из интервала предельных значений по ст. 269 НК РФ и максимальное значение интервала предельных значений больше или равно фактической ставке по договору, то ставка по долговому обязательству, признаваемая для целей налогообложения, равна фактической ставке по договору,
Если метод определения ставки, признаваемой для целей налогообложения - исходя из интервала рыночных цен и максимальное значение интервала рыночных цен менее фактической ставки по договору, то ставка по долговому обязательству, признаваемая для целей налогообложения, равна максимальному значению интервала рыночных цен,
Если метод определения ставки, признаваемой для целей налогообложения - исходя из интервала рыночных цен и максимальное значение интервала рыночных цен больше или равно фактической ставке по договору, то ставка по долговому обязательству, признаваемая для целей налогообложения, равна фактической ставке по договору.</t>
  </si>
  <si>
    <t>Доля прямого и косвенного участия взаимозависимого лица в организации равна сумме доли прямого участия взаимозависимого лица в организации и доли косвенного участия взаимозависимого лица в организации.</t>
  </si>
  <si>
    <t>Доля прямого и косвенного участия взаимозависимого лица в контрагенте равна сумме доли прямого участия взаимозависимого лица в контрагенте и доли косвенного участия взаимозависимого лица в контрагенте.</t>
  </si>
  <si>
    <t>Собственный капитал на последнее число отчетного (налогового) периода равен разнице между суммой активов на конец отчетного (налогового) периода и суммой обязательств на конец отчетного (налогового) периода за минусом суммы задолженности по налогам и сборам.</t>
  </si>
  <si>
    <t>Отношение контролируемой задолженности к собственному капиталу равно сумме контролируемой задолженности в рублях, деленной на собственный капитал на последнее число отчетного (налогового) периода.</t>
  </si>
  <si>
    <t>Сумма процентов по контролируемой задолженности, подлежащих включению в состав расходов, в рублях меньше либо равна предельному размеру процентов, подлежащих включению в состав расходов, в рублях.</t>
  </si>
  <si>
    <t>Строка 020 "Код дохода" Подразделов 3.2, 3.4 Раздела 3 КНД 1151056 равна 02 или 11.</t>
  </si>
  <si>
    <t>Сумма процентов по контролируемой задолженности, подлежащих включению в состав расходов, в рублях
Элемент обязателен для &lt;LimitExceedRatio&gt; = 1</t>
  </si>
  <si>
    <t>Предельный размер процентов, подлежащих включению в состав расходов, в рублях.
Элемент обязателен для &lt;LimitExceedRatio&gt; = 1</t>
  </si>
  <si>
    <t>Пример</t>
  </si>
  <si>
    <t>Идентификатор записи</t>
  </si>
  <si>
    <t>Коды доходов, установленные в Приложении N 6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</si>
  <si>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12</t>
  </si>
  <si>
    <t>13</t>
  </si>
  <si>
    <t>14</t>
  </si>
  <si>
    <t>15</t>
  </si>
  <si>
    <t>16</t>
  </si>
  <si>
    <t>17</t>
  </si>
  <si>
    <t>18</t>
  </si>
  <si>
    <t>19</t>
  </si>
  <si>
    <t>21</t>
  </si>
  <si>
    <t>22</t>
  </si>
  <si>
    <t>23</t>
  </si>
  <si>
    <t>24</t>
  </si>
  <si>
    <t>25</t>
  </si>
  <si>
    <t>30</t>
  </si>
  <si>
    <t>31</t>
  </si>
  <si>
    <t>32</t>
  </si>
  <si>
    <t>33</t>
  </si>
  <si>
    <t>Строка 020 "Код дохода" Подраздела 3.2 Раздела 3 КНД 1151056</t>
  </si>
  <si>
    <t>Код страны постоянного местонахождения (резидентства) контрагента</t>
  </si>
  <si>
    <t>Код фактического права на доход</t>
  </si>
  <si>
    <t>Код признака лица, имеющего фактическое право на доход (1 - юридическое лицо - резидент РФ 
2 - физическое лицо - резидент РФ 
3 - юридическое лицо - нерезидент РФ 
4 - физическое лицо - нерезидент РФ 
5 - иностранная структура без образования юридического лица)</t>
  </si>
  <si>
    <t>Код в стране регистрации (инкорпорации) / СВИФТ код контрагента</t>
  </si>
  <si>
    <t>Код в стране регистрации (инкорпорации) / СВИФТ код организации, имеющей фактическое право на доход</t>
  </si>
  <si>
    <t>Код страны постоянного местонахождения (резидентства) организации, имеющей фактическое право на доход</t>
  </si>
  <si>
    <t>п. 1.5 ст. 312 НК РФ
п. 3 ст. 310 НК РФ
абз. 3 п. 1 ст. 312 НК РФ</t>
  </si>
  <si>
    <t>Сумма дохода (до удержания налога), в рублях</t>
  </si>
  <si>
    <t>Сумма дохода (до удержания налога), в валюте выплаты</t>
  </si>
  <si>
    <t>абз. 3 пп. 3 п. 1 ст. 309 НК РФ 
п. 6 ст. 269 НК РФ 
пп. 1 п. 1 ст. 309 НК РФ</t>
  </si>
  <si>
    <t>п. 2 ст. 287 НК РФ 
абз. 7 п. 1 ст. 310 НК РФ</t>
  </si>
  <si>
    <t>п. 14 ст. 45 НК РФ
абз. 7 п. 1 ст. 310 НК РФ</t>
  </si>
  <si>
    <t>пп. 1 п. 2 ст. 284 НК РФ 
пп. 4 п. 4 ст. 284 НК РФ</t>
  </si>
  <si>
    <t>п. 3 ст. 310 НК РФ
п. 3.1 ст. 310 НК РФ</t>
  </si>
  <si>
    <t>п. 3 ст. 310 НК РФ
пп. 11 п.2 ст. 310 НК РФ
п. 3.1 ст. 310 НК РФ 
абз. 4 п. 1 ст. 310 НК РФ</t>
  </si>
  <si>
    <t>пп. 4 п. 2 ст. 310 НК РФ 
п. 3 ст. 310 НК РФ
п. 3.1 ст. 310 НК РФ</t>
  </si>
  <si>
    <t>пп. 1 п. 2 ст. 284 НК РФ 
пп. 4 п. 4 ст. 284 НК РФ 
абз. 4 п. 1 ст. 310 НК РФ
п. 3 ст. 310 НК РФ</t>
  </si>
  <si>
    <t>п. 1 ст. 312 НК РФ 
п. 1.1 ст. 312 НК РФ</t>
  </si>
  <si>
    <t>Если организация является банком и превышен установленный предел отношения контролируемой задолженности к собственному капиталу, то коэффициент капитализации равен частному от деления отношения контролируемой задолженности в рублях к произведению собственного капитала на последнее число отчетного (налогового) периода на процентную долю прямого и косвенного участия взаимозависимого иностранного лица в российской организации, на 12.5, или
Если организация не является банком и превышен установленный предел отношения контролируемой задолженности к собственному капиталу, то коэффициент капитализации равен частному от деления отношения контролируемой задолженности в рублях к произведению собственного капитала на последнее число отчетного (налогового) периода на процентную долю прямого и косвенного участия взаимозависимого иностранного лица в российской организации, на 3.</t>
  </si>
  <si>
    <t>Если организация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не заполнено или отношение суммы всех долговых обязательств к собственному капиталу на последнее число отчетного (налогового) периода в рублях больше 12,5, то 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меньше 12,5, то отсутствуют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не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не заполнено или отношение суммы всех долговых обязательств к собственному капиталу на последнее число отчетного (налогового) периода в рублях больше 3, то 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не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меньше 3, то отсутствуют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t>
  </si>
  <si>
    <t>дата (ГГГГ)</t>
  </si>
  <si>
    <t>типовой элемент &lt;ИННЮЛТип&gt;</t>
  </si>
  <si>
    <t>Если в строке 020 "Код дохода" Подраздела 3.2 Раздела 3 КНД 1151056 указан код "02", то код вида дохода и применимой ставки налога равен одному из значений: 0009, 0010, 0036. 
Если в строке 020 "Код дохода" Подраздела 3.2 Раздела 3 КНД 1151056 указан код "11", то код вида дохода и применимой ставки налога равен одному из значений 0047, 0049</t>
  </si>
  <si>
    <t xml:space="preserve">Сумма дохода (до удержания налога) в рублях равна произведению суммы дохода (до удержания налога) в валюте выплаты и курса ЦБ РФ. </t>
  </si>
  <si>
    <t xml:space="preserve">Сумма исчисленного налога с доходов иностранной организации в валюте выплаты дохода равна частному от деления произведения суммы дохода (до удержания налога) в валюте выплаты и величине ставки налога на 100. </t>
  </si>
  <si>
    <t>Сумма исчисленного налога с доходов иностранной организации в рублях частному от деления произведения суммы дохода (до удержания налога) в рублях и величине ставки налога на 100.</t>
  </si>
  <si>
    <t>Срок уплаты налога не позднее 28-го числа месяца, следующего за месяцем выплаты дохода.</t>
  </si>
  <si>
    <t>Коды фактического права на доход, установленные в Приложении N 5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</si>
  <si>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0000021</t>
  </si>
  <si>
    <t>число (0,00000000)</t>
  </si>
  <si>
    <t>Строка 010 "Порядковый номер дохода" Подразделов 3.2, 3.3 Раздела 3 КНД 1151056</t>
  </si>
  <si>
    <t>Код вида дохода и применимой ставки налога равен 0009, 0010, 0036, 0047 или 0049.</t>
  </si>
  <si>
    <t>Разница между фактическими расходами по сделке (группе однородных сделок) и расходами, полученными в результате корректировки цены в сделке (группе однородных сделок), не соответствующей рыночной цене, в рублях
Элемент обязателен для &lt;ControlledTransactions&gt; = 1 и &lt;TaxInterestRate&gt; &lt; &lt;EffectiveRate&gt; при самостоятельной корректировке налоговой базы по истечении календарного года</t>
  </si>
  <si>
    <t>Общероссийский классификатор валют ОК (МК (ИСО 4217) 003-97) 014-2000 (ОКСМ), утвержденный Постановлением Госстандарта России от 25.12.2000 N 405-ст</t>
  </si>
  <si>
    <t xml:space="preserve">Если статус организации - Банк или организация, занимающаяся лизинговой деятельностью или прочая организация, в т.ч. прочая МХК и контрагент - МХК, удовлетворяющая условиям применения пониженной ставки, то код вида дохода и применимой ставки налога равен 0045 или
Если статус организации - МХК, удовлетворяющая условиям применения пониженной ставки и контрагент - физическое лицо или прочая организация, в т.ч. прочая МХК, то код вида дохода и применимой ставки налога равен 0046 или
Если статус организации - МХК, удовлетворяющая условиям применения пониженной ставки и контрагент - МХК, удовлетворяющая условиям применения пониженной ставки, то код вида дохода и применимой ставки налога равен 0045 или 0046 или 
Если статус организации не МХК, удовлетворяющая условиям применения пониженной ставки и контрагент не МХК, удовлетворяющая условиям применения пониженной ставки, то код вида дохода и применимой ставки налога равен 0048.
</t>
  </si>
  <si>
    <t>Статус кредитора.
Принимает значения:
1 – иностранное лицо, являющееся взаимозависимым |
2 – лицо, признаваемое взаимозависимым с иностранным лицом |
3 – иностранное лицо (1) и (или) его взаимозависимое лицо (2) выступает поручителем (гарантом) по долговому обязательству | 4 - иное лицо, задолженность которого признана контролируемой в судебном порядке | 5 - Иное лицо
Элемент обязателен для &lt;ReasonRequestData&gt; = 1</t>
  </si>
  <si>
    <t>Наименование контрагента / ФИО. 
Элемент обязателен для:
1) &lt;OrgType&gt; = 1 и &lt;CounterpartyType&gt; = 1 и &lt;ControlledTransactions&gt; = 1;
2) &lt;OrgType&gt; = 1 и &lt;CounterpartyType&gt; = 2;
3) &lt;OrgType&gt; = 2 или 3.</t>
  </si>
  <si>
    <t>Курс ЦБ РФ.
Элемент обязателен для &lt;INNOrgRegNumber&gt; ≠ ПУСТО и &lt;CounterpartyName&gt; ≠ ПУСТО
Для &lt;CurrencyCode&gt; = 643 элемент принимает значение 1. Для &lt;CurrencyCode&gt; ≠ 643 элемент принимает значение в соответствии с значением из справочника Банка России значений курса иностранных валют, деленному на значение единиц, применительно к &lt;CurrencyCode&gt; и &lt;RecognitionExpenseDate&gt;</t>
  </si>
  <si>
    <t xml:space="preserve">Информация о записях регистра 10103.
Элемент обязателен для &lt;RegisterRecord10102/DebtInfo/DebtControlled&gt; = 2 и &lt;OutstandingDebtAppGroundUncontrolled&gt; = 2 или &lt;RegisterRecord10102/DebtInfo/DebtControlled&gt; = 1 </t>
  </si>
  <si>
    <t>Курс ЦБ РФ.
Для &lt;CurrencyCode&gt; = 643 элемент принимает значение 1. Для &lt;CurrencyCode&gt; ≠ 643 элемент принимает значение в соответствии с значением графы "Курс", деленному на значение графы "Единиц" справочника Банка России значений курса иностранных валют" на последнюю дату отчетного периода.</t>
  </si>
  <si>
    <t>Если фактическая ставка по договору меньше максимального значения интервала предельных значений для ставки SHIBOR в китайских юанях, то 1.
Если фактическая ставка по договору больше максимального значения интервала предельных значений для ставки SHIBOR в китайских юанях, то 2.</t>
  </si>
  <si>
    <t>Если фактическая ставка по договору больше минимального значения интервала предельных значений для ставки SONIA в фунтах стерлингов, то 1.
Если фактическая ставка по договору меньше минимального значения интервала предельных значений для ставки SONIA в фунтах стерлингов, то 2.</t>
  </si>
  <si>
    <t>Если фактическая ставка по договору меньше максимального значения интервала предельных значений для ставки SONIA в фунтах стерлингов, то 1.
Если фактическая ставка по договору больше максимального значения интервала предельных значений для ставки SONIA в фунтах стерлингов, то 2.</t>
  </si>
  <si>
    <t>Если долговое обязательство выражено в швейцарских франках и если ставка долгового обязательства - нефиксированная, то ставка SARON в швейцарских франках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SARON в швейцарских франках указывается на дату привлечения денежных средств на начало рабочего дня.</t>
  </si>
  <si>
    <t>Если фактическая ставка по договору больше минимального значения интервала предельных значений для ставки SARON в швейцарских франках, то 1.
Если фактическая ставка по договору меньше минимального значения интервала предельных значений для ставки SARON в швейцарских франках, то 2.</t>
  </si>
  <si>
    <t>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0009, то ставка налога равна 5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0010, то ставка налога равна 10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0036, то ставка налога равна 15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0047, то ставка налога равна 10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0049, то ставка налога равна 25 процентов. 
Если основанием применения ставки налога, в том числе пониженной, или освобождения от исчисления и удержания налога являются положения применимого СОИДН, а не нормы НК РФ и данные положения устанавливают пониженную ставку налога, то ставка налога равна ставке налога по СОИДН. 
Если основанием применения ставки налога, в том числе пониженной, или освобождения от исчисления и удержания налога являются положения применимого СОИДН, а не нормы НК РФ и данные положения освобождают от исчисления и удержания налога, то графа "Ставка налога, %" не заполняется.</t>
  </si>
  <si>
    <t xml:space="preserve">Регистр 10106 прошел предварительную проверку </t>
  </si>
  <si>
    <t>По итогам отчетного и налогового периода, если представлен Налоговый расчет сумм доходов, выплаченных иностранным организациям, и сумм удержанных налогов (форма КНД 1151056), в котором заполнены листы Подраздела 3.2, 3.4 Раздела 3 с указанием в строке 020 кода дохода "02" и / или "11"</t>
  </si>
  <si>
    <t>Курс ЦБ РФ.
Элемент обязателен для &lt;INNOrgRegNumber&gt; ≠ ПУСТО и &lt;CounterpartyName&gt; ≠ ПУСТО
При &lt;CurrencyCode&gt; = 643 принимает значение 1.
При &lt;CurrencyCode&gt; ≠ 643 принимает значение в соответствии с значением графы "Курс", деленному на значение графы "Единиц" справочника Банка России значений курса иностранных валют" применительно к &lt;CurrencyCode&gt; и &lt;RecognitionIncomeDate&gt;.</t>
  </si>
  <si>
    <t>Если гр10101106 = 34 или 46 или 50 и гр10101210 = 1 и гр10101212 = 1 или
Если гр10102106 = 34 или 46 или 50 и гр10102214 = 1 и гр10102217 = 1</t>
  </si>
  <si>
    <t>Если гр10102212 = 1 или 
Если гр10102212 = 2 и гр10102213 = 2</t>
  </si>
  <si>
    <t>Если гр10103217 = 1</t>
  </si>
  <si>
    <t>Если метод определения ставки, признаваемой для целей налогообложения осуществляется исходя из интервалов предельных значений по ст. 269 НК РФ и минимальное значение интервала предельных значений меньше фактической ставки по договору, то ставкой, признаваемой для целей налогообложения является фактическая ставка по договору 
или Если метод определения ставки, признаваемой для целей налогообложения осуществляется исходя из интервалов предельных значений по ст. 269 НК РФ и минимальное значение интервала предельных значений больше или равно фактической ставке по договору, то ставкой, признаваемой для целей налогообложения является минимальное значение интервала предельных значений
 или Если метод определения ставки, признаваемой для целей налогообложения осуществляется исходя из интервалов рыночных цен и минимальное значение интервала рыночных цен меньше фактической ставки по договору, то ставкой, признаваемой для целей налогообложения является фактическая ставка по договору 
или Если метод определения ставки, признаваемой для целей налогообложения осуществляется исходя из интервалов рыночных цен и минимальное значение интервала рыночных цен больше или равно фактической ставке по договору, то ставкой, признаваемой для целей налогообложения является минимальное значение интервала рыночных цен.</t>
  </si>
  <si>
    <t>Если код валюты - 643 (российский рубль), то курс ЦБ РФ равен 1. 
Если код валюты отличен от 643 (российский рубль), то курс ЦБ РФ равен значению графы "Курс", деленному на значение графы "Единиц", Справочника Банка России значений курса иностранных валют" применительно к соответствующему коду валюты на дату выплаты дохода.</t>
  </si>
  <si>
    <t>1) Если гр 10109106 = 34 или 46 или 50 и гр 10109209 = 1 или 2
2) Если гр 10109106 не равно 34 или 46 или 50 и гр 10109209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</si>
</sst>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4"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0"/>
      <color theme="1"/>
      <name val="Calibri"/>
      <family val="2"/>
      <charset val="204"/>
      <scheme val="minor"/>
    </font>
    <font>
      <u/>
      <sz val="11"/>
      <color theme="10"/>
      <name val="Calibri"/>
      <family val="2"/>
      <charset val="204"/>
      <scheme val="minor"/>
    </font>
    <font>
      <sz val="10"/>
      <name val="Calibri"/>
      <family val="2"/>
      <charset val="204"/>
      <scheme val="minor"/>
    </font>
    <font>
      <sz val="10"/>
      <name val="Arial"/>
      <family val="2"/>
      <charset val="204"/>
    </font>
    <font>
      <sz val="10"/>
      <color rgb="FFFF0000"/>
      <name val="Calibri"/>
      <family val="2"/>
      <charset val="204"/>
      <scheme val="minor"/>
    </font>
    <font>
      <b/>
      <sz val="10"/>
      <name val="Calibri"/>
      <family val="2"/>
      <charset val="204"/>
      <scheme val="minor"/>
    </font>
    <font>
      <sz val="11"/>
      <color theme="1"/>
      <name val="Calibri"/>
      <family val="2"/>
      <scheme val="minor"/>
    </font>
    <font>
      <u/>
      <sz val="10"/>
      <color theme="10"/>
      <name val="Calibri"/>
      <family val="2"/>
      <charset val="204"/>
      <scheme val="minor"/>
    </font>
    <font>
      <sz val="11"/>
      <color rgb="FFFF0000"/>
      <name val="Calibri"/>
      <family val="2"/>
      <charset val="204"/>
      <scheme val="minor"/>
    </font>
    <font>
      <sz val="10"/>
      <color rgb="FFFF0000"/>
      <name val="Calibri"/>
      <family val="2"/>
      <scheme val="minor"/>
    </font>
    <font>
      <sz val="10"/>
      <color theme="2" tint="-0.249977111117893"/>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8"/>
      <name val="Calibri"/>
      <family val="2"/>
      <charset val="204"/>
      <scheme val="minor"/>
    </font>
    <font>
      <u/>
      <sz val="11"/>
      <color theme="10"/>
      <name val="Calibri"/>
      <family val="2"/>
      <scheme val="minor"/>
    </font>
    <font>
      <sz val="11"/>
      <name val="Calibri"/>
      <family val="2"/>
      <scheme val="minor"/>
    </font>
    <font>
      <sz val="11"/>
      <name val="Calibri"/>
      <family val="2"/>
      <charset val="204"/>
      <scheme val="minor"/>
    </font>
    <font>
      <b/>
      <sz val="14"/>
      <color theme="1"/>
      <name val="Calibri"/>
      <family val="2"/>
      <charset val="204"/>
      <scheme val="minor"/>
    </font>
    <font>
      <sz val="10"/>
      <name val="Calibri"/>
      <family val="2"/>
    </font>
    <font>
      <strike/>
      <sz val="10"/>
      <color rgb="FFFF0000"/>
      <name val="Calibri"/>
      <family val="2"/>
      <scheme val="minor"/>
    </font>
    <font>
      <sz val="8"/>
      <name val="Arial"/>
      <family val="2"/>
    </font>
    <font>
      <sz val="10"/>
      <name val="Arial Cyr"/>
      <charset val="204"/>
    </font>
    <font>
      <b/>
      <sz val="11"/>
      <name val="Calibri"/>
      <family val="2"/>
      <charset val="204"/>
      <scheme val="minor"/>
    </font>
    <font>
      <sz val="11"/>
      <color rgb="FF000000"/>
      <name val="Calibri"/>
      <family val="2"/>
      <charset val="1"/>
    </font>
    <font>
      <i/>
      <sz val="10"/>
      <color theme="1"/>
      <name val="Calibri"/>
      <family val="2"/>
      <charset val="204"/>
      <scheme val="minor"/>
    </font>
    <font>
      <b/>
      <sz val="10"/>
      <color rgb="FF0070C0"/>
      <name val="Calibri"/>
      <family val="2"/>
      <charset val="204"/>
      <scheme val="minor"/>
    </font>
    <font>
      <sz val="10"/>
      <color theme="0" tint="-0.499984740745262"/>
      <name val="Calibri"/>
      <family val="2"/>
      <scheme val="minor"/>
    </font>
    <font>
      <i/>
      <sz val="10"/>
      <name val="Calibri"/>
      <family val="2"/>
      <charset val="204"/>
      <scheme val="minor"/>
    </font>
    <font>
      <b/>
      <i/>
      <sz val="10"/>
      <color theme="1"/>
      <name val="Calibri"/>
      <family val="2"/>
      <charset val="204"/>
      <scheme val="minor"/>
    </font>
    <font>
      <sz val="10"/>
      <color rgb="FF0070C0"/>
      <name val="Calibri"/>
      <family val="2"/>
      <scheme val="minor"/>
    </font>
    <font>
      <sz val="8"/>
      <color rgb="FF0070C0"/>
      <name val="Calibri"/>
      <family val="2"/>
      <scheme val="minor"/>
    </font>
    <font>
      <b/>
      <sz val="11"/>
      <name val="Calibri"/>
      <family val="2"/>
      <scheme val="minor"/>
    </font>
    <font>
      <strike/>
      <sz val="10"/>
      <name val="Calibri"/>
      <family val="2"/>
      <scheme val="minor"/>
    </font>
    <font>
      <b/>
      <i/>
      <sz val="10"/>
      <name val="Calibri"/>
      <family val="2"/>
      <charset val="204"/>
      <scheme val="minor"/>
    </font>
    <font>
      <sz val="8"/>
      <name val="Calibri"/>
      <family val="2"/>
      <scheme val="minor"/>
    </font>
    <font>
      <i/>
      <sz val="10"/>
      <name val="Calibri"/>
      <family val="2"/>
      <scheme val="minor"/>
    </font>
    <font>
      <b/>
      <i/>
      <sz val="10"/>
      <name val="Calibri"/>
      <family val="2"/>
      <scheme val="minor"/>
    </font>
    <font>
      <b/>
      <sz val="10"/>
      <color rgb="FF0070C0"/>
      <name val="Calibri"/>
      <family val="2"/>
      <scheme val="minor"/>
    </font>
    <font>
      <b/>
      <sz val="11"/>
      <color rgb="FF0070C0"/>
      <name val="Calibri"/>
      <family val="2"/>
      <charset val="204"/>
      <scheme val="minor"/>
    </font>
  </fonts>
  <fills count="22">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E7E6E6"/>
        <bgColor indexed="64"/>
      </patternFill>
    </fill>
    <fill>
      <patternFill patternType="solid">
        <fgColor theme="2" tint="-9.9978637043366805E-2"/>
        <bgColor indexed="64"/>
      </patternFill>
    </fill>
    <fill>
      <patternFill patternType="solid">
        <fgColor rgb="FFE3E1E1"/>
        <bgColor indexed="64"/>
      </patternFill>
    </fill>
    <fill>
      <patternFill patternType="solid">
        <fgColor rgb="FFF3F3F3"/>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rgb="FFCAA5E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59999389629810485"/>
        <bgColor indexed="64"/>
      </patternFill>
    </fill>
  </fills>
  <borders count="3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style="thin">
        <color rgb="FFA86ED4"/>
      </left>
      <right style="thin">
        <color rgb="FFA86ED4"/>
      </right>
      <top style="thin">
        <color rgb="FFA86ED4"/>
      </top>
      <bottom style="thin">
        <color rgb="FFA86ED4"/>
      </bottom>
      <diagonal/>
    </border>
    <border>
      <left style="thin">
        <color theme="5" tint="-0.24994659260841701"/>
      </left>
      <right style="thin">
        <color theme="5" tint="-0.24994659260841701"/>
      </right>
      <top style="thin">
        <color theme="5" tint="-0.24994659260841701"/>
      </top>
      <bottom style="thin">
        <color theme="5"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0" tint="-0.34998626667073579"/>
      </left>
      <right style="thin">
        <color theme="0" tint="-0.34998626667073579"/>
      </right>
      <top/>
      <bottom style="thin">
        <color theme="0" tint="-0.34998626667073579"/>
      </bottom>
      <diagonal/>
    </border>
    <border>
      <left/>
      <right/>
      <top style="medium">
        <color indexed="64"/>
      </top>
      <bottom style="medium">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indexed="64"/>
      </left>
      <right style="hair">
        <color auto="1"/>
      </right>
      <top style="hair">
        <color auto="1"/>
      </top>
      <bottom/>
      <diagonal/>
    </border>
    <border>
      <left style="thin">
        <color indexed="64"/>
      </left>
      <right style="hair">
        <color auto="1"/>
      </right>
      <top/>
      <bottom/>
      <diagonal/>
    </border>
    <border>
      <left style="thin">
        <color indexed="64"/>
      </left>
      <right style="hair">
        <color auto="1"/>
      </right>
      <top/>
      <bottom style="hair">
        <color auto="1"/>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hair">
        <color auto="1"/>
      </right>
      <top style="hair">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s>
  <cellStyleXfs count="1238">
    <xf numFmtId="0" fontId="0" fillId="0" borderId="0"/>
    <xf numFmtId="0" fontId="4" fillId="0" borderId="0" applyNumberFormat="0" applyFill="0" applyBorder="0" applyAlignment="0" applyProtection="0"/>
    <xf numFmtId="0" fontId="9" fillId="0" borderId="0"/>
    <xf numFmtId="0" fontId="1" fillId="0" borderId="0"/>
    <xf numFmtId="0" fontId="6" fillId="0" borderId="0">
      <alignment vertical="top"/>
    </xf>
    <xf numFmtId="0" fontId="1" fillId="0" borderId="0"/>
    <xf numFmtId="0" fontId="1" fillId="0" borderId="0"/>
    <xf numFmtId="0" fontId="19" fillId="0" borderId="0" applyNumberFormat="0" applyFill="0" applyBorder="0" applyAlignment="0" applyProtection="0"/>
    <xf numFmtId="0" fontId="1" fillId="0" borderId="0"/>
    <xf numFmtId="0" fontId="4"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5"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6" fillId="0" borderId="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0" fontId="28" fillId="0" borderId="0"/>
  </cellStyleXfs>
  <cellXfs count="276">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vertical="top"/>
    </xf>
    <xf numFmtId="1" fontId="5" fillId="4" borderId="1" xfId="0" applyNumberFormat="1" applyFont="1" applyFill="1" applyBorder="1" applyAlignment="1">
      <alignment horizontal="center" vertical="center" wrapText="1"/>
    </xf>
    <xf numFmtId="0" fontId="2" fillId="5" borderId="0" xfId="0" applyFont="1" applyFill="1"/>
    <xf numFmtId="0" fontId="7" fillId="5" borderId="0" xfId="0" applyFont="1" applyFill="1" applyAlignment="1">
      <alignment horizontal="left" vertical="top"/>
    </xf>
    <xf numFmtId="0" fontId="2" fillId="5" borderId="0" xfId="0" applyFont="1" applyFill="1" applyAlignment="1">
      <alignment horizontal="left" vertical="top"/>
    </xf>
    <xf numFmtId="0" fontId="2" fillId="5" borderId="0" xfId="0" applyFont="1" applyFill="1" applyAlignment="1">
      <alignment horizontal="left" vertical="top" wrapText="1"/>
    </xf>
    <xf numFmtId="0" fontId="2" fillId="0" borderId="0" xfId="0" applyFont="1" applyAlignment="1">
      <alignment horizontal="left" vertical="top" wrapText="1"/>
    </xf>
    <xf numFmtId="0" fontId="5" fillId="0" borderId="0" xfId="0" applyFont="1" applyAlignment="1">
      <alignment vertical="top" wrapText="1"/>
    </xf>
    <xf numFmtId="0" fontId="14" fillId="0" borderId="0" xfId="0" applyFont="1" applyAlignment="1">
      <alignment vertical="top"/>
    </xf>
    <xf numFmtId="49" fontId="0" fillId="0" borderId="0" xfId="0" applyNumberFormat="1" applyAlignment="1">
      <alignment wrapText="1"/>
    </xf>
    <xf numFmtId="0" fontId="4" fillId="0" borderId="0" xfId="1" applyAlignment="1">
      <alignment vertical="top" wrapText="1"/>
    </xf>
    <xf numFmtId="0" fontId="4" fillId="0" borderId="0" xfId="1" quotePrefix="1" applyAlignment="1">
      <alignment vertical="top" wrapText="1"/>
    </xf>
    <xf numFmtId="0" fontId="0" fillId="0" borderId="0" xfId="0" applyAlignment="1">
      <alignment vertical="top"/>
    </xf>
    <xf numFmtId="0" fontId="22" fillId="0" borderId="0" xfId="0" applyFont="1" applyAlignment="1">
      <alignment horizontal="left" vertical="top"/>
    </xf>
    <xf numFmtId="0" fontId="2" fillId="5" borderId="0" xfId="0" applyFont="1" applyFill="1" applyAlignment="1">
      <alignment vertical="top"/>
    </xf>
    <xf numFmtId="0" fontId="14" fillId="0" borderId="0" xfId="0" applyFont="1" applyAlignment="1">
      <alignment horizontal="left" vertical="top" wrapText="1"/>
    </xf>
    <xf numFmtId="0" fontId="14" fillId="0" borderId="0" xfId="2" applyFont="1" applyAlignment="1">
      <alignment vertical="top"/>
    </xf>
    <xf numFmtId="0" fontId="10" fillId="0" borderId="0" xfId="7" applyFont="1" applyAlignment="1">
      <alignment vertical="top"/>
    </xf>
    <xf numFmtId="0" fontId="14" fillId="0" borderId="0" xfId="2" applyFont="1" applyAlignment="1">
      <alignment horizontal="left" vertical="top"/>
    </xf>
    <xf numFmtId="0" fontId="16" fillId="0" borderId="0" xfId="2" applyFont="1" applyAlignment="1">
      <alignment vertical="top"/>
    </xf>
    <xf numFmtId="0" fontId="16" fillId="0" borderId="0" xfId="0" applyFont="1" applyAlignment="1">
      <alignment horizontal="left" vertical="top" wrapText="1"/>
    </xf>
    <xf numFmtId="1" fontId="16" fillId="0" borderId="0" xfId="0" applyNumberFormat="1" applyFont="1" applyAlignment="1">
      <alignment horizontal="center" vertical="top" wrapText="1"/>
    </xf>
    <xf numFmtId="0" fontId="5" fillId="0" borderId="0" xfId="2" applyFont="1" applyAlignment="1">
      <alignment horizontal="center" vertical="top" wrapText="1"/>
    </xf>
    <xf numFmtId="0" fontId="13" fillId="5" borderId="0" xfId="0" applyFont="1" applyFill="1" applyAlignment="1">
      <alignment horizontal="center" vertical="center"/>
    </xf>
    <xf numFmtId="0" fontId="22" fillId="0" borderId="0" xfId="0" applyFont="1"/>
    <xf numFmtId="0" fontId="5" fillId="0" borderId="0" xfId="0" applyFont="1" applyAlignment="1">
      <alignment horizontal="left" vertical="top" wrapText="1"/>
    </xf>
    <xf numFmtId="0" fontId="16" fillId="0" borderId="0" xfId="2" applyFont="1" applyAlignment="1">
      <alignment horizontal="left" vertical="top" wrapText="1"/>
    </xf>
    <xf numFmtId="0" fontId="0" fillId="0" borderId="0" xfId="0" applyAlignment="1">
      <alignment horizontal="center" vertical="top"/>
    </xf>
    <xf numFmtId="0" fontId="2" fillId="0" borderId="2" xfId="0" applyFont="1" applyBorder="1" applyAlignment="1">
      <alignment horizontal="center" vertical="center" wrapText="1"/>
    </xf>
    <xf numFmtId="0" fontId="16" fillId="0" borderId="0" xfId="2" applyFont="1" applyAlignment="1">
      <alignment horizontal="left" vertical="top"/>
    </xf>
    <xf numFmtId="0" fontId="14" fillId="0" borderId="0" xfId="2" applyFont="1" applyAlignment="1">
      <alignment horizontal="left" vertical="top" wrapText="1"/>
    </xf>
    <xf numFmtId="0" fontId="5" fillId="0" borderId="0" xfId="2" applyFont="1" applyAlignment="1">
      <alignment horizontal="left" vertical="top" wrapText="1"/>
    </xf>
    <xf numFmtId="0" fontId="2" fillId="0" borderId="0" xfId="2" applyFont="1" applyAlignment="1">
      <alignment horizontal="left" vertical="top"/>
    </xf>
    <xf numFmtId="0" fontId="15" fillId="0" borderId="0" xfId="2" applyFont="1" applyAlignment="1">
      <alignment horizontal="left" vertical="top"/>
    </xf>
    <xf numFmtId="0" fontId="5" fillId="0" borderId="0" xfId="2" applyFont="1" applyAlignment="1">
      <alignment horizontal="left" vertical="top"/>
    </xf>
    <xf numFmtId="0" fontId="7" fillId="0" borderId="0" xfId="0" applyFont="1" applyAlignment="1">
      <alignment horizontal="left" vertical="top"/>
    </xf>
    <xf numFmtId="0" fontId="16" fillId="0" borderId="1" xfId="2" applyFont="1" applyBorder="1" applyAlignment="1">
      <alignment horizontal="center" vertical="top" wrapText="1"/>
    </xf>
    <xf numFmtId="1" fontId="16" fillId="6" borderId="1" xfId="2" applyNumberFormat="1" applyFont="1" applyFill="1" applyBorder="1" applyAlignment="1">
      <alignment horizontal="center" vertical="top" wrapText="1"/>
    </xf>
    <xf numFmtId="0" fontId="14" fillId="7" borderId="1" xfId="2" applyFont="1" applyFill="1" applyBorder="1" applyAlignment="1">
      <alignment horizontal="center" vertical="top" wrapText="1"/>
    </xf>
    <xf numFmtId="0" fontId="14" fillId="7" borderId="1" xfId="2" applyFont="1" applyFill="1" applyBorder="1" applyAlignment="1">
      <alignment vertical="top"/>
    </xf>
    <xf numFmtId="0" fontId="14" fillId="7" borderId="1" xfId="2" applyFont="1" applyFill="1" applyBorder="1" applyAlignment="1">
      <alignment horizontal="left" vertical="top"/>
    </xf>
    <xf numFmtId="0" fontId="14" fillId="7" borderId="5" xfId="2" applyFont="1" applyFill="1" applyBorder="1" applyAlignment="1">
      <alignment vertical="top"/>
    </xf>
    <xf numFmtId="0" fontId="16" fillId="6" borderId="1" xfId="2" applyFont="1" applyFill="1" applyBorder="1" applyAlignment="1">
      <alignment horizontal="center" vertical="top" wrapText="1"/>
    </xf>
    <xf numFmtId="0" fontId="14" fillId="0" borderId="1" xfId="2" applyFont="1" applyBorder="1" applyAlignment="1">
      <alignment horizontal="left" vertical="top" wrapText="1"/>
    </xf>
    <xf numFmtId="0" fontId="11"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21" fillId="0" borderId="0" xfId="0" applyFont="1" applyAlignment="1">
      <alignment horizontal="left" vertical="top" wrapText="1"/>
    </xf>
    <xf numFmtId="0" fontId="17" fillId="3" borderId="3" xfId="2" applyFont="1" applyFill="1" applyBorder="1" applyAlignment="1">
      <alignment horizontal="center" vertical="top" wrapText="1"/>
    </xf>
    <xf numFmtId="0" fontId="17" fillId="0" borderId="3" xfId="2" applyFont="1" applyBorder="1" applyAlignment="1">
      <alignment horizontal="center" vertical="top" wrapText="1"/>
    </xf>
    <xf numFmtId="0" fontId="17" fillId="0" borderId="3" xfId="2" applyFont="1" applyBorder="1" applyAlignment="1">
      <alignment horizontal="center" vertical="top"/>
    </xf>
    <xf numFmtId="0" fontId="17" fillId="0" borderId="4" xfId="2" applyFont="1" applyBorder="1" applyAlignment="1">
      <alignment horizontal="center" vertical="top" wrapText="1"/>
    </xf>
    <xf numFmtId="0" fontId="14" fillId="9" borderId="0" xfId="2" applyFont="1" applyFill="1" applyAlignment="1">
      <alignment vertical="top"/>
    </xf>
    <xf numFmtId="0" fontId="14" fillId="10" borderId="0" xfId="2" applyFont="1" applyFill="1" applyAlignment="1">
      <alignment vertical="top"/>
    </xf>
    <xf numFmtId="0" fontId="13" fillId="5" borderId="0" xfId="0" applyFont="1" applyFill="1" applyAlignment="1">
      <alignment horizontal="left" vertical="top"/>
    </xf>
    <xf numFmtId="0" fontId="20" fillId="0" borderId="0" xfId="0" applyFont="1" applyAlignment="1">
      <alignment horizontal="left" vertical="top"/>
    </xf>
    <xf numFmtId="0" fontId="11" fillId="0" borderId="0" xfId="0" applyFont="1" applyAlignment="1">
      <alignment horizontal="left" vertical="top"/>
    </xf>
    <xf numFmtId="0" fontId="13" fillId="5" borderId="0" xfId="0" applyFont="1" applyFill="1" applyAlignment="1">
      <alignment horizontal="left" vertical="center"/>
    </xf>
    <xf numFmtId="0" fontId="13" fillId="5" borderId="0" xfId="0" applyFont="1" applyFill="1" applyAlignment="1">
      <alignment horizontal="center" vertical="top"/>
    </xf>
    <xf numFmtId="1" fontId="23" fillId="8" borderId="0" xfId="0" applyNumberFormat="1" applyFont="1" applyFill="1" applyAlignment="1">
      <alignment horizontal="left" vertical="top" wrapText="1"/>
    </xf>
    <xf numFmtId="0" fontId="12" fillId="5" borderId="0" xfId="0" applyFont="1" applyFill="1" applyAlignment="1">
      <alignment horizontal="left" vertical="top"/>
    </xf>
    <xf numFmtId="0" fontId="13" fillId="5" borderId="0" xfId="0" applyFont="1" applyFill="1" applyAlignment="1">
      <alignment horizontal="left" vertical="top" wrapText="1"/>
    </xf>
    <xf numFmtId="0" fontId="13" fillId="5" borderId="0" xfId="0" applyFont="1" applyFill="1" applyAlignment="1">
      <alignment horizontal="right" vertical="center" wrapText="1"/>
    </xf>
    <xf numFmtId="0" fontId="16" fillId="0" borderId="6" xfId="0" applyFont="1" applyBorder="1" applyAlignment="1">
      <alignment horizontal="center" vertical="top" wrapText="1"/>
    </xf>
    <xf numFmtId="0" fontId="27" fillId="0" borderId="0" xfId="0" applyFont="1" applyAlignment="1">
      <alignment horizontal="left" vertical="top" wrapText="1"/>
    </xf>
    <xf numFmtId="0" fontId="13" fillId="0" borderId="0" xfId="2" applyFont="1" applyAlignment="1">
      <alignment horizontal="left" vertical="top"/>
    </xf>
    <xf numFmtId="0" fontId="29" fillId="0" borderId="0" xfId="2" applyFont="1" applyAlignment="1">
      <alignment horizontal="left" vertical="top"/>
    </xf>
    <xf numFmtId="0" fontId="12" fillId="0" borderId="0" xfId="2" applyFont="1" applyAlignment="1">
      <alignment horizontal="left" vertical="top"/>
    </xf>
    <xf numFmtId="0" fontId="30" fillId="0" borderId="0" xfId="2" applyFont="1" applyAlignment="1">
      <alignment horizontal="left" vertical="top"/>
    </xf>
    <xf numFmtId="0" fontId="13" fillId="12" borderId="0" xfId="0" applyFont="1" applyFill="1" applyAlignment="1">
      <alignment horizontal="left" vertical="top" wrapText="1"/>
    </xf>
    <xf numFmtId="0" fontId="13" fillId="12" borderId="0" xfId="0" applyFont="1" applyFill="1" applyAlignment="1">
      <alignment horizontal="left" vertical="top"/>
    </xf>
    <xf numFmtId="0" fontId="31" fillId="5" borderId="0" xfId="0" applyFont="1" applyFill="1" applyAlignment="1">
      <alignment horizontal="left" vertical="top"/>
    </xf>
    <xf numFmtId="49" fontId="16" fillId="0" borderId="0" xfId="2" applyNumberFormat="1" applyFont="1" applyAlignment="1">
      <alignment horizontal="left" vertical="top"/>
    </xf>
    <xf numFmtId="49" fontId="8" fillId="0" borderId="0" xfId="2" applyNumberFormat="1" applyFont="1" applyAlignment="1">
      <alignment horizontal="left" vertical="top"/>
    </xf>
    <xf numFmtId="0" fontId="8" fillId="0" borderId="0" xfId="2" applyFont="1" applyAlignment="1">
      <alignment horizontal="left" vertical="top"/>
    </xf>
    <xf numFmtId="0" fontId="32" fillId="0" borderId="0" xfId="2" applyFont="1" applyAlignment="1">
      <alignment horizontal="left" vertical="top"/>
    </xf>
    <xf numFmtId="0" fontId="17" fillId="0" borderId="0" xfId="2" applyFont="1" applyAlignment="1">
      <alignment horizontal="left" vertical="top"/>
    </xf>
    <xf numFmtId="0" fontId="15" fillId="0" borderId="0" xfId="2" applyFont="1" applyAlignment="1">
      <alignment horizontal="left" vertical="top" wrapText="1"/>
    </xf>
    <xf numFmtId="0" fontId="3" fillId="0" borderId="0" xfId="2" applyFont="1" applyAlignment="1">
      <alignment horizontal="left" vertical="top"/>
    </xf>
    <xf numFmtId="0" fontId="33" fillId="0" borderId="0" xfId="2" applyFont="1" applyAlignment="1">
      <alignment horizontal="left" vertical="top"/>
    </xf>
    <xf numFmtId="0" fontId="12" fillId="0" borderId="0" xfId="2" applyFont="1" applyAlignment="1">
      <alignment horizontal="left" vertical="top" wrapText="1"/>
    </xf>
    <xf numFmtId="0" fontId="24" fillId="0" borderId="0" xfId="2" applyFont="1" applyAlignment="1">
      <alignment horizontal="left" vertical="top" wrapText="1"/>
    </xf>
    <xf numFmtId="0" fontId="30" fillId="5" borderId="0" xfId="2" applyFont="1" applyFill="1" applyAlignment="1">
      <alignment horizontal="left" vertical="top"/>
    </xf>
    <xf numFmtId="0" fontId="13" fillId="5" borderId="0" xfId="2" applyFont="1" applyFill="1" applyAlignment="1">
      <alignment horizontal="left" vertical="top"/>
    </xf>
    <xf numFmtId="0" fontId="34" fillId="5" borderId="0" xfId="2" applyFont="1" applyFill="1" applyAlignment="1">
      <alignment horizontal="left" vertical="top"/>
    </xf>
    <xf numFmtId="0" fontId="13" fillId="5" borderId="11" xfId="0" applyFont="1" applyFill="1" applyBorder="1" applyAlignment="1">
      <alignment horizontal="left" vertical="top"/>
    </xf>
    <xf numFmtId="0" fontId="13" fillId="5" borderId="12" xfId="0" applyFont="1" applyFill="1" applyBorder="1" applyAlignment="1">
      <alignment horizontal="left" vertical="top"/>
    </xf>
    <xf numFmtId="0" fontId="13" fillId="5" borderId="14" xfId="0" applyFont="1" applyFill="1" applyBorder="1" applyAlignment="1">
      <alignment horizontal="left" vertical="top"/>
    </xf>
    <xf numFmtId="0" fontId="5" fillId="2" borderId="6" xfId="0" applyFont="1" applyFill="1" applyBorder="1" applyAlignment="1">
      <alignment horizontal="left" vertical="top" wrapText="1"/>
    </xf>
    <xf numFmtId="0" fontId="16" fillId="2" borderId="6" xfId="0" applyFont="1" applyFill="1" applyBorder="1" applyAlignment="1">
      <alignment horizontal="left" vertical="top" wrapText="1"/>
    </xf>
    <xf numFmtId="0" fontId="35" fillId="5" borderId="0" xfId="2" applyFont="1" applyFill="1" applyAlignment="1">
      <alignment horizontal="left" vertical="top"/>
    </xf>
    <xf numFmtId="0" fontId="5" fillId="0" borderId="0" xfId="2" applyFont="1" applyAlignment="1">
      <alignment horizontal="center" vertical="top"/>
    </xf>
    <xf numFmtId="0" fontId="16" fillId="0" borderId="0" xfId="2" applyFont="1" applyAlignment="1">
      <alignment horizontal="center" vertical="top"/>
    </xf>
    <xf numFmtId="49" fontId="5" fillId="13" borderId="15" xfId="2" applyNumberFormat="1" applyFont="1" applyFill="1" applyBorder="1" applyAlignment="1">
      <alignment horizontal="center" vertical="top" wrapText="1"/>
    </xf>
    <xf numFmtId="49" fontId="16" fillId="13" borderId="15" xfId="2" applyNumberFormat="1" applyFont="1" applyFill="1" applyBorder="1" applyAlignment="1">
      <alignment horizontal="center" vertical="top" wrapText="1"/>
    </xf>
    <xf numFmtId="1" fontId="5" fillId="14" borderId="15" xfId="2" applyNumberFormat="1" applyFont="1" applyFill="1" applyBorder="1" applyAlignment="1">
      <alignment horizontal="center" vertical="top" wrapText="1"/>
    </xf>
    <xf numFmtId="1" fontId="16" fillId="14" borderId="15" xfId="2" applyNumberFormat="1" applyFont="1" applyFill="1" applyBorder="1" applyAlignment="1">
      <alignment horizontal="center" vertical="top" wrapText="1"/>
    </xf>
    <xf numFmtId="1" fontId="16" fillId="15" borderId="15" xfId="2" applyNumberFormat="1" applyFont="1" applyFill="1" applyBorder="1" applyAlignment="1">
      <alignment horizontal="center" vertical="top" wrapText="1"/>
    </xf>
    <xf numFmtId="1" fontId="16" fillId="15" borderId="15" xfId="0" applyNumberFormat="1" applyFont="1" applyFill="1" applyBorder="1" applyAlignment="1">
      <alignment horizontal="center" vertical="top" wrapText="1"/>
    </xf>
    <xf numFmtId="1" fontId="16" fillId="0" borderId="0" xfId="2" applyNumberFormat="1" applyFont="1" applyAlignment="1">
      <alignment horizontal="center" vertical="top" wrapText="1"/>
    </xf>
    <xf numFmtId="1" fontId="16" fillId="11" borderId="16" xfId="2" applyNumberFormat="1" applyFont="1" applyFill="1" applyBorder="1" applyAlignment="1">
      <alignment horizontal="center" vertical="top" wrapText="1"/>
    </xf>
    <xf numFmtId="1" fontId="16" fillId="11" borderId="16" xfId="0" applyNumberFormat="1" applyFont="1" applyFill="1" applyBorder="1" applyAlignment="1">
      <alignment horizontal="center" vertical="top" wrapText="1"/>
    </xf>
    <xf numFmtId="1" fontId="12" fillId="11" borderId="16" xfId="2" applyNumberFormat="1" applyFont="1" applyFill="1" applyBorder="1" applyAlignment="1">
      <alignment horizontal="center" vertical="top" wrapText="1"/>
    </xf>
    <xf numFmtId="1" fontId="16" fillId="6" borderId="16" xfId="2" applyNumberFormat="1" applyFont="1" applyFill="1" applyBorder="1" applyAlignment="1">
      <alignment horizontal="center" vertical="top" wrapText="1"/>
    </xf>
    <xf numFmtId="1" fontId="16" fillId="6" borderId="16" xfId="0" applyNumberFormat="1" applyFont="1" applyFill="1" applyBorder="1" applyAlignment="1">
      <alignment horizontal="center" vertical="top" wrapText="1"/>
    </xf>
    <xf numFmtId="0" fontId="5" fillId="16" borderId="17" xfId="2" applyFont="1" applyFill="1" applyBorder="1" applyAlignment="1">
      <alignment horizontal="left" vertical="top" wrapText="1"/>
    </xf>
    <xf numFmtId="0" fontId="7" fillId="16" borderId="17" xfId="2" applyFont="1" applyFill="1" applyBorder="1" applyAlignment="1">
      <alignment horizontal="left" vertical="top" wrapText="1"/>
    </xf>
    <xf numFmtId="0" fontId="16" fillId="16" borderId="17" xfId="2" applyFont="1" applyFill="1" applyBorder="1" applyAlignment="1">
      <alignment horizontal="left" vertical="top" wrapText="1"/>
    </xf>
    <xf numFmtId="0" fontId="16" fillId="16" borderId="17" xfId="0" applyFont="1" applyFill="1" applyBorder="1" applyAlignment="1">
      <alignment horizontal="left" vertical="top" wrapText="1"/>
    </xf>
    <xf numFmtId="0" fontId="5" fillId="17" borderId="18" xfId="2" applyFont="1" applyFill="1" applyBorder="1" applyAlignment="1">
      <alignment horizontal="left" vertical="top" wrapText="1"/>
    </xf>
    <xf numFmtId="0" fontId="16" fillId="17" borderId="18" xfId="2" applyFont="1" applyFill="1" applyBorder="1" applyAlignment="1">
      <alignment horizontal="left" vertical="top" wrapText="1"/>
    </xf>
    <xf numFmtId="0" fontId="32" fillId="17" borderId="18" xfId="2" applyFont="1" applyFill="1" applyBorder="1" applyAlignment="1">
      <alignment horizontal="left" vertical="top" wrapText="1"/>
    </xf>
    <xf numFmtId="1" fontId="16" fillId="18" borderId="19" xfId="2" applyNumberFormat="1" applyFont="1" applyFill="1" applyBorder="1" applyAlignment="1">
      <alignment horizontal="left" vertical="top" wrapText="1"/>
    </xf>
    <xf numFmtId="1" fontId="5" fillId="18" borderId="19" xfId="2" applyNumberFormat="1" applyFont="1" applyFill="1" applyBorder="1" applyAlignment="1">
      <alignment horizontal="left" vertical="top" wrapText="1"/>
    </xf>
    <xf numFmtId="1" fontId="16" fillId="19" borderId="20" xfId="2" applyNumberFormat="1" applyFont="1" applyFill="1" applyBorder="1" applyAlignment="1">
      <alignment horizontal="left" vertical="top" wrapText="1"/>
    </xf>
    <xf numFmtId="1" fontId="16" fillId="20" borderId="20" xfId="2" applyNumberFormat="1" applyFont="1" applyFill="1" applyBorder="1" applyAlignment="1">
      <alignment horizontal="left" vertical="top" wrapText="1"/>
    </xf>
    <xf numFmtId="1" fontId="16" fillId="21" borderId="21" xfId="2" applyNumberFormat="1" applyFont="1" applyFill="1" applyBorder="1" applyAlignment="1">
      <alignment horizontal="left" vertical="top" wrapText="1"/>
    </xf>
    <xf numFmtId="0" fontId="10" fillId="0" borderId="0" xfId="7" applyFont="1" applyAlignment="1">
      <alignment horizontal="left" vertical="top"/>
    </xf>
    <xf numFmtId="1" fontId="5" fillId="0" borderId="11" xfId="2" applyNumberFormat="1" applyFont="1" applyBorder="1" applyAlignment="1">
      <alignment horizontal="center" vertical="top" wrapText="1"/>
    </xf>
    <xf numFmtId="1" fontId="16" fillId="0" borderId="11" xfId="2" applyNumberFormat="1" applyFont="1" applyBorder="1" applyAlignment="1">
      <alignment horizontal="center" vertical="top" wrapText="1"/>
    </xf>
    <xf numFmtId="49" fontId="5" fillId="13" borderId="22" xfId="2" applyNumberFormat="1" applyFont="1" applyFill="1" applyBorder="1" applyAlignment="1">
      <alignment horizontal="center" vertical="top" wrapText="1"/>
    </xf>
    <xf numFmtId="49" fontId="16" fillId="13" borderId="22" xfId="2" applyNumberFormat="1" applyFont="1" applyFill="1" applyBorder="1" applyAlignment="1">
      <alignment horizontal="center" vertical="top" wrapText="1"/>
    </xf>
    <xf numFmtId="0" fontId="12" fillId="17" borderId="18" xfId="2" applyFont="1" applyFill="1" applyBorder="1" applyAlignment="1">
      <alignment horizontal="left" vertical="top" wrapText="1"/>
    </xf>
    <xf numFmtId="0" fontId="16" fillId="16" borderId="17" xfId="2" applyFont="1" applyFill="1" applyBorder="1" applyAlignment="1" applyProtection="1">
      <alignment horizontal="left" vertical="top" wrapText="1"/>
      <protection locked="0"/>
    </xf>
    <xf numFmtId="0" fontId="16" fillId="0" borderId="0" xfId="0" applyFont="1" applyAlignment="1">
      <alignment horizontal="center" vertical="top" wrapText="1"/>
    </xf>
    <xf numFmtId="0" fontId="16" fillId="0" borderId="6" xfId="0" applyFont="1" applyBorder="1" applyAlignment="1">
      <alignment horizontal="left" vertical="top" wrapText="1"/>
    </xf>
    <xf numFmtId="0" fontId="5" fillId="16" borderId="0" xfId="2" applyFont="1" applyFill="1" applyAlignment="1">
      <alignment horizontal="left" vertical="top" wrapText="1"/>
    </xf>
    <xf numFmtId="1" fontId="16" fillId="15" borderId="0" xfId="2" applyNumberFormat="1" applyFont="1" applyFill="1" applyAlignment="1">
      <alignment horizontal="left" vertical="top" wrapText="1"/>
    </xf>
    <xf numFmtId="1" fontId="16" fillId="15" borderId="0" xfId="0" applyNumberFormat="1" applyFont="1" applyFill="1" applyAlignment="1">
      <alignment horizontal="left" vertical="top" wrapText="1"/>
    </xf>
    <xf numFmtId="49" fontId="16" fillId="6" borderId="0" xfId="2" applyNumberFormat="1" applyFont="1" applyFill="1" applyAlignment="1">
      <alignment horizontal="left" vertical="top" wrapText="1"/>
    </xf>
    <xf numFmtId="0" fontId="5" fillId="2" borderId="7" xfId="0" applyFont="1" applyFill="1" applyBorder="1" applyAlignment="1">
      <alignment horizontal="left" vertical="top" wrapText="1"/>
    </xf>
    <xf numFmtId="0" fontId="16" fillId="5" borderId="0" xfId="0" applyFont="1" applyFill="1" applyAlignment="1">
      <alignment horizontal="left" vertical="top"/>
    </xf>
    <xf numFmtId="0" fontId="16" fillId="5" borderId="0" xfId="0" applyFont="1" applyFill="1" applyAlignment="1">
      <alignment horizontal="left" vertical="top" wrapText="1"/>
    </xf>
    <xf numFmtId="0" fontId="16" fillId="12" borderId="0" xfId="0" applyFont="1" applyFill="1" applyAlignment="1">
      <alignment horizontal="left" vertical="top" wrapText="1"/>
    </xf>
    <xf numFmtId="0" fontId="37" fillId="0" borderId="0" xfId="2" applyFont="1" applyAlignment="1">
      <alignment horizontal="left" vertical="top" wrapText="1"/>
    </xf>
    <xf numFmtId="0" fontId="16" fillId="5" borderId="0" xfId="2" applyFont="1" applyFill="1" applyAlignment="1">
      <alignment horizontal="left" vertical="top"/>
    </xf>
    <xf numFmtId="0" fontId="16" fillId="5" borderId="11" xfId="0" applyFont="1" applyFill="1" applyBorder="1" applyAlignment="1">
      <alignment horizontal="left" vertical="top"/>
    </xf>
    <xf numFmtId="0" fontId="16" fillId="5" borderId="12" xfId="0" applyFont="1" applyFill="1" applyBorder="1" applyAlignment="1">
      <alignment horizontal="left" vertical="top"/>
    </xf>
    <xf numFmtId="0" fontId="16" fillId="5" borderId="14" xfId="0" applyFont="1" applyFill="1" applyBorder="1" applyAlignment="1">
      <alignment horizontal="left" vertical="top"/>
    </xf>
    <xf numFmtId="0" fontId="5" fillId="2" borderId="6" xfId="0" applyFont="1" applyFill="1" applyBorder="1" applyAlignment="1">
      <alignment horizontal="center" vertical="top" wrapText="1"/>
    </xf>
    <xf numFmtId="49" fontId="16" fillId="0" borderId="0" xfId="0" applyNumberFormat="1" applyFont="1" applyAlignment="1">
      <alignment horizontal="left" vertical="top" wrapText="1"/>
    </xf>
    <xf numFmtId="0" fontId="39" fillId="5" borderId="0" xfId="2" applyFont="1" applyFill="1" applyAlignment="1">
      <alignment horizontal="left" vertical="top"/>
    </xf>
    <xf numFmtId="0" fontId="16" fillId="5" borderId="0" xfId="0" applyFont="1" applyFill="1" applyAlignment="1">
      <alignment horizontal="center" vertical="center"/>
    </xf>
    <xf numFmtId="0" fontId="16" fillId="16" borderId="0" xfId="2" applyFont="1" applyFill="1" applyAlignment="1">
      <alignment horizontal="left" vertical="top" wrapText="1"/>
    </xf>
    <xf numFmtId="0" fontId="16" fillId="0" borderId="0" xfId="0" applyFont="1" applyAlignment="1">
      <alignment horizontal="left" vertical="top"/>
    </xf>
    <xf numFmtId="0" fontId="36" fillId="0" borderId="0" xfId="0" applyFont="1" applyAlignment="1">
      <alignment horizontal="left" vertical="top" wrapText="1"/>
    </xf>
    <xf numFmtId="0" fontId="16" fillId="2" borderId="9" xfId="0" applyFont="1" applyFill="1" applyBorder="1" applyAlignment="1">
      <alignment horizontal="left" vertical="top" wrapText="1"/>
    </xf>
    <xf numFmtId="0" fontId="16" fillId="0" borderId="0" xfId="2" applyFont="1" applyAlignment="1">
      <alignment horizontal="center" vertical="top" wrapText="1"/>
    </xf>
    <xf numFmtId="1" fontId="16" fillId="7" borderId="11" xfId="2" applyNumberFormat="1" applyFont="1" applyFill="1" applyBorder="1" applyAlignment="1">
      <alignment horizontal="center" vertical="top" wrapText="1"/>
    </xf>
    <xf numFmtId="0" fontId="40" fillId="17" borderId="18" xfId="2" applyFont="1" applyFill="1" applyBorder="1" applyAlignment="1">
      <alignment horizontal="left" vertical="top" wrapText="1"/>
    </xf>
    <xf numFmtId="0" fontId="16" fillId="5" borderId="0" xfId="0" applyFont="1" applyFill="1" applyAlignment="1">
      <alignment horizontal="center" vertical="top"/>
    </xf>
    <xf numFmtId="0" fontId="16" fillId="2" borderId="7" xfId="0" applyFont="1" applyFill="1" applyBorder="1" applyAlignment="1">
      <alignment horizontal="left" vertical="top" wrapText="1"/>
    </xf>
    <xf numFmtId="0" fontId="16" fillId="5" borderId="0" xfId="0" applyFont="1" applyFill="1" applyAlignment="1">
      <alignment horizontal="right" vertical="center"/>
    </xf>
    <xf numFmtId="0" fontId="42" fillId="5" borderId="0" xfId="2" applyFont="1" applyFill="1" applyAlignment="1">
      <alignment horizontal="left" vertical="top"/>
    </xf>
    <xf numFmtId="0" fontId="16" fillId="2" borderId="8" xfId="0" applyFont="1" applyFill="1" applyBorder="1" applyAlignment="1">
      <alignment horizontal="left" vertical="top" wrapText="1"/>
    </xf>
    <xf numFmtId="1" fontId="16" fillId="15" borderId="0" xfId="2" applyNumberFormat="1" applyFont="1" applyFill="1" applyAlignment="1">
      <alignment horizontal="center" vertical="top" wrapText="1"/>
    </xf>
    <xf numFmtId="1" fontId="16" fillId="15" borderId="0" xfId="0" applyNumberFormat="1" applyFont="1" applyFill="1" applyAlignment="1">
      <alignment horizontal="center" vertical="top" wrapText="1"/>
    </xf>
    <xf numFmtId="49" fontId="16" fillId="6" borderId="16" xfId="2" applyNumberFormat="1" applyFont="1" applyFill="1" applyBorder="1" applyAlignment="1">
      <alignment horizontal="center" vertical="top" wrapText="1"/>
    </xf>
    <xf numFmtId="0" fontId="16" fillId="6" borderId="13" xfId="0" applyFont="1" applyFill="1" applyBorder="1" applyAlignment="1">
      <alignment horizontal="left" vertical="top" wrapText="1"/>
    </xf>
    <xf numFmtId="0" fontId="5" fillId="0" borderId="0" xfId="0" applyFont="1" applyAlignment="1">
      <alignment horizontal="center" vertical="top" wrapText="1"/>
    </xf>
    <xf numFmtId="1" fontId="16" fillId="11" borderId="0" xfId="2" applyNumberFormat="1" applyFont="1" applyFill="1" applyAlignment="1">
      <alignment horizontal="center" vertical="top"/>
    </xf>
    <xf numFmtId="49" fontId="16" fillId="6" borderId="0" xfId="2" applyNumberFormat="1" applyFont="1" applyFill="1" applyAlignment="1">
      <alignment horizontal="center" vertical="top" wrapText="1"/>
    </xf>
    <xf numFmtId="1" fontId="16" fillId="11" borderId="0" xfId="2" applyNumberFormat="1" applyFont="1" applyFill="1" applyAlignment="1">
      <alignment horizontal="left" vertical="top" wrapText="1"/>
    </xf>
    <xf numFmtId="49" fontId="16" fillId="6" borderId="16" xfId="0" applyNumberFormat="1" applyFont="1" applyFill="1" applyBorder="1" applyAlignment="1">
      <alignment horizontal="center" vertical="top" wrapText="1"/>
    </xf>
    <xf numFmtId="0" fontId="16" fillId="17" borderId="18" xfId="2" applyFont="1" applyFill="1" applyBorder="1" applyAlignment="1">
      <alignment horizontal="center" vertical="top" wrapText="1"/>
    </xf>
    <xf numFmtId="1" fontId="12" fillId="18" borderId="19" xfId="2" applyNumberFormat="1" applyFont="1" applyFill="1" applyBorder="1" applyAlignment="1">
      <alignment horizontal="left" vertical="top" wrapText="1"/>
    </xf>
    <xf numFmtId="0" fontId="24" fillId="17" borderId="18" xfId="2" applyFont="1" applyFill="1" applyBorder="1" applyAlignment="1">
      <alignment horizontal="left" vertical="top" wrapText="1"/>
    </xf>
    <xf numFmtId="0" fontId="5" fillId="13" borderId="15" xfId="2" applyFont="1" applyFill="1" applyBorder="1" applyAlignment="1">
      <alignment horizontal="center" vertical="top" wrapText="1"/>
    </xf>
    <xf numFmtId="1" fontId="5" fillId="13" borderId="15" xfId="2" quotePrefix="1" applyNumberFormat="1" applyFont="1" applyFill="1" applyBorder="1" applyAlignment="1">
      <alignment horizontal="center" vertical="top" wrapText="1"/>
    </xf>
    <xf numFmtId="0" fontId="16" fillId="5" borderId="0" xfId="0" applyFont="1" applyFill="1" applyAlignment="1">
      <alignment horizontal="right" vertical="top"/>
    </xf>
    <xf numFmtId="0" fontId="14" fillId="0" borderId="0" xfId="2" applyFont="1" applyAlignment="1">
      <alignment horizontal="center" vertical="top"/>
    </xf>
    <xf numFmtId="0" fontId="16" fillId="2" borderId="6" xfId="0" applyFont="1" applyFill="1" applyBorder="1" applyAlignment="1">
      <alignment horizontal="center" vertical="top" wrapText="1"/>
    </xf>
    <xf numFmtId="1" fontId="16" fillId="18" borderId="19" xfId="2" applyNumberFormat="1" applyFont="1" applyFill="1" applyBorder="1" applyAlignment="1">
      <alignment horizontal="center" vertical="top" wrapText="1"/>
    </xf>
    <xf numFmtId="1" fontId="16" fillId="19" borderId="20" xfId="2" applyNumberFormat="1" applyFont="1" applyFill="1" applyBorder="1" applyAlignment="1">
      <alignment horizontal="center" vertical="top" wrapText="1"/>
    </xf>
    <xf numFmtId="1" fontId="16" fillId="20" borderId="20" xfId="2" applyNumberFormat="1" applyFont="1" applyFill="1" applyBorder="1" applyAlignment="1">
      <alignment horizontal="center" vertical="top" wrapText="1"/>
    </xf>
    <xf numFmtId="1" fontId="16" fillId="21" borderId="21" xfId="2" applyNumberFormat="1" applyFont="1" applyFill="1" applyBorder="1" applyAlignment="1">
      <alignment horizontal="center" vertical="top" wrapText="1"/>
    </xf>
    <xf numFmtId="0" fontId="16" fillId="0" borderId="0" xfId="0" applyFont="1" applyAlignment="1">
      <alignment vertical="top" wrapText="1"/>
    </xf>
    <xf numFmtId="0" fontId="16" fillId="6" borderId="23" xfId="0" applyFont="1" applyFill="1" applyBorder="1" applyAlignment="1">
      <alignment horizontal="left" vertical="top" wrapText="1"/>
    </xf>
    <xf numFmtId="0" fontId="16" fillId="6" borderId="10" xfId="0" applyFont="1" applyFill="1" applyBorder="1" applyAlignment="1">
      <alignment horizontal="left" vertical="top" wrapText="1"/>
    </xf>
    <xf numFmtId="0" fontId="16" fillId="6" borderId="13" xfId="0" applyFont="1" applyFill="1" applyBorder="1" applyAlignment="1">
      <alignment vertical="top" wrapText="1"/>
    </xf>
    <xf numFmtId="0" fontId="16" fillId="6" borderId="23" xfId="0" applyFont="1" applyFill="1" applyBorder="1" applyAlignment="1">
      <alignment vertical="top" wrapText="1"/>
    </xf>
    <xf numFmtId="0" fontId="16" fillId="6" borderId="10" xfId="0" applyFont="1" applyFill="1" applyBorder="1" applyAlignment="1">
      <alignment vertical="top" wrapText="1"/>
    </xf>
    <xf numFmtId="0" fontId="30" fillId="0" borderId="0" xfId="0" applyFont="1" applyAlignment="1">
      <alignment horizontal="left" vertical="top"/>
    </xf>
    <xf numFmtId="49" fontId="30" fillId="0" borderId="0" xfId="2" applyNumberFormat="1" applyFont="1" applyAlignment="1">
      <alignment horizontal="left" vertical="top"/>
    </xf>
    <xf numFmtId="0" fontId="43" fillId="0" borderId="0" xfId="0" applyFont="1" applyAlignment="1">
      <alignment horizontal="left" vertical="top"/>
    </xf>
    <xf numFmtId="1" fontId="16" fillId="0" borderId="0" xfId="2" applyNumberFormat="1" applyFont="1" applyAlignment="1">
      <alignment horizontal="center" vertical="top"/>
    </xf>
    <xf numFmtId="49" fontId="16" fillId="0" borderId="0" xfId="2" applyNumberFormat="1" applyFont="1" applyAlignment="1">
      <alignment horizontal="center" vertical="top" wrapText="1"/>
    </xf>
    <xf numFmtId="1" fontId="23" fillId="0" borderId="0" xfId="0" applyNumberFormat="1" applyFont="1" applyAlignment="1">
      <alignment horizontal="left" vertical="top" wrapText="1"/>
    </xf>
    <xf numFmtId="1" fontId="16" fillId="0" borderId="0" xfId="0" applyNumberFormat="1" applyFont="1" applyAlignment="1">
      <alignment horizontal="left" vertical="top" wrapText="1"/>
    </xf>
    <xf numFmtId="1" fontId="5" fillId="0" borderId="11" xfId="2" applyNumberFormat="1" applyFont="1" applyBorder="1" applyAlignment="1">
      <alignment horizontal="left" vertical="top" wrapText="1"/>
    </xf>
    <xf numFmtId="1" fontId="16" fillId="0" borderId="6" xfId="0" applyNumberFormat="1" applyFont="1" applyBorder="1" applyAlignment="1">
      <alignment horizontal="center" vertical="top" wrapText="1"/>
    </xf>
    <xf numFmtId="1" fontId="14" fillId="0" borderId="6" xfId="0" applyNumberFormat="1" applyFont="1" applyBorder="1" applyAlignment="1">
      <alignment horizontal="center" vertical="top" wrapText="1"/>
    </xf>
    <xf numFmtId="1" fontId="5" fillId="0" borderId="6" xfId="2" applyNumberFormat="1" applyFont="1" applyBorder="1" applyAlignment="1">
      <alignment horizontal="center" vertical="top" wrapText="1"/>
    </xf>
    <xf numFmtId="1" fontId="16" fillId="6" borderId="16" xfId="2" applyNumberFormat="1" applyFont="1" applyFill="1" applyBorder="1" applyAlignment="1">
      <alignment horizontal="center" vertical="top"/>
    </xf>
    <xf numFmtId="1" fontId="16" fillId="6" borderId="1" xfId="2" applyNumberFormat="1" applyFont="1" applyFill="1" applyBorder="1" applyAlignment="1">
      <alignment horizontal="center" vertical="center" wrapText="1"/>
    </xf>
    <xf numFmtId="0" fontId="16" fillId="6" borderId="1" xfId="2" applyFont="1" applyFill="1" applyBorder="1" applyAlignment="1">
      <alignment horizontal="center" vertical="center" wrapText="1"/>
    </xf>
    <xf numFmtId="0" fontId="15" fillId="7" borderId="32" xfId="2" applyFont="1" applyFill="1" applyBorder="1" applyAlignment="1">
      <alignment horizontal="center" vertical="top"/>
    </xf>
    <xf numFmtId="0" fontId="14" fillId="7" borderId="2" xfId="2" applyFont="1" applyFill="1" applyBorder="1" applyAlignment="1">
      <alignment vertical="top" wrapText="1"/>
    </xf>
    <xf numFmtId="0" fontId="16" fillId="0" borderId="2" xfId="2" applyFont="1" applyBorder="1" applyAlignment="1">
      <alignment vertical="top" wrapText="1"/>
    </xf>
    <xf numFmtId="0" fontId="16" fillId="0" borderId="24" xfId="2" applyFont="1" applyBorder="1" applyAlignment="1">
      <alignment vertical="top" wrapText="1"/>
    </xf>
    <xf numFmtId="0" fontId="16" fillId="0" borderId="25" xfId="2" applyFont="1" applyBorder="1" applyAlignment="1">
      <alignment vertical="top" wrapText="1"/>
    </xf>
    <xf numFmtId="1" fontId="16" fillId="11" borderId="1" xfId="2" applyNumberFormat="1" applyFont="1" applyFill="1" applyBorder="1" applyAlignment="1">
      <alignment horizontal="center" vertical="top" wrapText="1"/>
    </xf>
    <xf numFmtId="0" fontId="16" fillId="11" borderId="1" xfId="2" applyFont="1" applyFill="1" applyBorder="1" applyAlignment="1">
      <alignment horizontal="center" vertical="top" wrapText="1"/>
    </xf>
    <xf numFmtId="0" fontId="2" fillId="0" borderId="0" xfId="0" applyFont="1" applyAlignment="1">
      <alignment horizontal="center" vertical="top" wrapText="1"/>
    </xf>
    <xf numFmtId="0" fontId="20" fillId="0" borderId="0" xfId="0" applyFont="1" applyAlignment="1">
      <alignment horizontal="left" vertical="top" wrapText="1"/>
    </xf>
    <xf numFmtId="0" fontId="2" fillId="0" borderId="0" xfId="2" applyFont="1" applyAlignment="1">
      <alignment horizontal="left" vertical="top" wrapText="1"/>
    </xf>
    <xf numFmtId="0" fontId="29" fillId="0" borderId="0" xfId="2" applyFont="1" applyAlignment="1">
      <alignment horizontal="left" vertical="top" wrapText="1"/>
    </xf>
    <xf numFmtId="49" fontId="16" fillId="0" borderId="0" xfId="2" applyNumberFormat="1" applyFont="1" applyAlignment="1">
      <alignment horizontal="left" vertical="top" wrapText="1"/>
    </xf>
    <xf numFmtId="0" fontId="32" fillId="0" borderId="0" xfId="2" applyFont="1" applyAlignment="1">
      <alignment horizontal="left" vertical="top" wrapText="1"/>
    </xf>
    <xf numFmtId="49" fontId="8" fillId="0" borderId="0" xfId="2" applyNumberFormat="1" applyFont="1" applyAlignment="1">
      <alignment horizontal="left" vertical="top" wrapText="1"/>
    </xf>
    <xf numFmtId="0" fontId="8" fillId="0" borderId="0" xfId="2" applyFont="1" applyAlignment="1">
      <alignment horizontal="left" vertical="top" wrapText="1"/>
    </xf>
    <xf numFmtId="0" fontId="17" fillId="0" borderId="0" xfId="2" applyFont="1" applyAlignment="1">
      <alignment horizontal="left" vertical="top" wrapText="1"/>
    </xf>
    <xf numFmtId="0" fontId="38" fillId="0" borderId="0" xfId="2" applyFont="1" applyAlignment="1">
      <alignment horizontal="left" vertical="top" wrapText="1"/>
    </xf>
    <xf numFmtId="49" fontId="5" fillId="0" borderId="0" xfId="2" applyNumberFormat="1" applyFont="1" applyAlignment="1">
      <alignment horizontal="left" vertical="top" wrapText="1"/>
    </xf>
    <xf numFmtId="0" fontId="16" fillId="7" borderId="0" xfId="0" applyFont="1" applyFill="1" applyAlignment="1">
      <alignment vertical="top" wrapText="1"/>
    </xf>
    <xf numFmtId="0" fontId="16" fillId="0" borderId="0" xfId="0" applyFont="1" applyAlignment="1">
      <alignment wrapText="1"/>
    </xf>
    <xf numFmtId="49" fontId="17" fillId="0" borderId="0" xfId="2" applyNumberFormat="1" applyFont="1" applyAlignment="1">
      <alignment horizontal="left" vertical="top" wrapText="1"/>
    </xf>
    <xf numFmtId="0" fontId="20" fillId="0" borderId="0" xfId="0" applyFont="1" applyAlignment="1">
      <alignment wrapText="1"/>
    </xf>
    <xf numFmtId="0" fontId="40" fillId="0" borderId="0" xfId="2" applyFont="1" applyAlignment="1">
      <alignment horizontal="left" vertical="top" wrapText="1"/>
    </xf>
    <xf numFmtId="1" fontId="17" fillId="0" borderId="0" xfId="2" applyNumberFormat="1" applyFont="1" applyAlignment="1">
      <alignment horizontal="left" vertical="top" wrapText="1"/>
    </xf>
    <xf numFmtId="0" fontId="20" fillId="0" borderId="0" xfId="0" applyFont="1" applyAlignment="1">
      <alignment horizontal="center" vertical="top" wrapText="1"/>
    </xf>
    <xf numFmtId="0" fontId="20" fillId="0" borderId="0" xfId="0" applyFont="1" applyAlignment="1">
      <alignment vertical="top" wrapText="1"/>
    </xf>
    <xf numFmtId="0" fontId="41" fillId="0" borderId="0" xfId="2" applyFont="1" applyAlignment="1">
      <alignment horizontal="left" vertical="top" wrapText="1"/>
    </xf>
    <xf numFmtId="0" fontId="31" fillId="5" borderId="0" xfId="0" applyFont="1" applyFill="1" applyAlignment="1">
      <alignment horizontal="left" vertical="top" wrapText="1"/>
    </xf>
    <xf numFmtId="49" fontId="5" fillId="0" borderId="0" xfId="0" applyNumberFormat="1" applyFont="1" applyAlignment="1">
      <alignment horizontal="left" vertical="top" wrapText="1"/>
    </xf>
    <xf numFmtId="0" fontId="7" fillId="0" borderId="0" xfId="0" applyFont="1" applyAlignment="1">
      <alignment horizontal="left" vertical="top" wrapText="1"/>
    </xf>
    <xf numFmtId="0" fontId="3" fillId="0" borderId="0" xfId="2" applyFont="1" applyAlignment="1">
      <alignment horizontal="left" vertical="top" wrapText="1"/>
    </xf>
    <xf numFmtId="0" fontId="33" fillId="0" borderId="0" xfId="2" applyFont="1" applyAlignment="1">
      <alignment horizontal="left" vertical="top" wrapText="1"/>
    </xf>
    <xf numFmtId="49" fontId="2" fillId="0" borderId="0" xfId="2" applyNumberFormat="1" applyFont="1" applyAlignment="1">
      <alignment horizontal="left" vertical="top" wrapText="1"/>
    </xf>
    <xf numFmtId="0" fontId="14" fillId="0" borderId="0" xfId="0" applyFont="1" applyAlignment="1">
      <alignment vertical="top" wrapText="1"/>
    </xf>
    <xf numFmtId="0" fontId="13" fillId="5" borderId="0" xfId="0" applyFont="1" applyFill="1" applyAlignment="1">
      <alignment horizontal="right" vertical="top"/>
    </xf>
    <xf numFmtId="0" fontId="15" fillId="9" borderId="2" xfId="2" applyFont="1" applyFill="1" applyBorder="1" applyAlignment="1">
      <alignment horizontal="center" vertical="center" wrapText="1"/>
    </xf>
    <xf numFmtId="0" fontId="15" fillId="9" borderId="24" xfId="2" applyFont="1" applyFill="1" applyBorder="1" applyAlignment="1">
      <alignment horizontal="center" vertical="center" wrapText="1"/>
    </xf>
    <xf numFmtId="0" fontId="15" fillId="9" borderId="25" xfId="2" applyFont="1" applyFill="1" applyBorder="1" applyAlignment="1">
      <alignment horizontal="center" vertical="center" wrapText="1"/>
    </xf>
    <xf numFmtId="0" fontId="14" fillId="6" borderId="2" xfId="2" applyFont="1" applyFill="1" applyBorder="1" applyAlignment="1">
      <alignment horizontal="left" vertical="center" wrapText="1"/>
    </xf>
    <xf numFmtId="0" fontId="14" fillId="6" borderId="24" xfId="2" applyFont="1" applyFill="1" applyBorder="1" applyAlignment="1">
      <alignment horizontal="left" vertical="center" wrapText="1"/>
    </xf>
    <xf numFmtId="0" fontId="14" fillId="6" borderId="25" xfId="2" applyFont="1" applyFill="1" applyBorder="1" applyAlignment="1">
      <alignment horizontal="left" vertical="center" wrapText="1"/>
    </xf>
    <xf numFmtId="0" fontId="16" fillId="6" borderId="29" xfId="2" applyFont="1" applyFill="1" applyBorder="1" applyAlignment="1">
      <alignment horizontal="left" vertical="center" wrapText="1"/>
    </xf>
    <xf numFmtId="0" fontId="16" fillId="6" borderId="30" xfId="2" applyFont="1" applyFill="1" applyBorder="1" applyAlignment="1">
      <alignment horizontal="left" vertical="center" wrapText="1"/>
    </xf>
    <xf numFmtId="0" fontId="16" fillId="6" borderId="31" xfId="2" applyFont="1" applyFill="1" applyBorder="1" applyAlignment="1">
      <alignment horizontal="left" vertical="center" wrapText="1"/>
    </xf>
    <xf numFmtId="0" fontId="17" fillId="9" borderId="2" xfId="2" applyFont="1" applyFill="1" applyBorder="1" applyAlignment="1">
      <alignment horizontal="center" vertical="center" wrapText="1"/>
    </xf>
    <xf numFmtId="0" fontId="17" fillId="9" borderId="25" xfId="2" applyFont="1" applyFill="1" applyBorder="1" applyAlignment="1">
      <alignment horizontal="center" vertical="center" wrapText="1"/>
    </xf>
    <xf numFmtId="0" fontId="16" fillId="6" borderId="2" xfId="2" applyFont="1" applyFill="1" applyBorder="1" applyAlignment="1">
      <alignment horizontal="left" vertical="center" wrapText="1"/>
    </xf>
    <xf numFmtId="0" fontId="16" fillId="6" borderId="25" xfId="2" applyFont="1" applyFill="1" applyBorder="1" applyAlignment="1">
      <alignment horizontal="left" vertical="center" wrapText="1"/>
    </xf>
    <xf numFmtId="0" fontId="16" fillId="20" borderId="2" xfId="2" applyFont="1" applyFill="1" applyBorder="1" applyAlignment="1">
      <alignment horizontal="left" vertical="center" wrapText="1"/>
    </xf>
    <xf numFmtId="0" fontId="16" fillId="20" borderId="25" xfId="2" applyFont="1" applyFill="1" applyBorder="1" applyAlignment="1">
      <alignment horizontal="left" vertical="center" wrapText="1"/>
    </xf>
    <xf numFmtId="1" fontId="16" fillId="6" borderId="2" xfId="2" applyNumberFormat="1" applyFont="1" applyFill="1" applyBorder="1" applyAlignment="1">
      <alignment horizontal="center" vertical="center" wrapText="1"/>
    </xf>
    <xf numFmtId="1" fontId="16" fillId="6" borderId="25" xfId="2" applyNumberFormat="1" applyFont="1" applyFill="1" applyBorder="1" applyAlignment="1">
      <alignment horizontal="center" vertical="center" wrapText="1"/>
    </xf>
    <xf numFmtId="0" fontId="15" fillId="10" borderId="2" xfId="2" applyFont="1" applyFill="1" applyBorder="1" applyAlignment="1">
      <alignment horizontal="center" vertical="center" wrapText="1"/>
    </xf>
    <xf numFmtId="0" fontId="15" fillId="10" borderId="25" xfId="2" applyFont="1" applyFill="1" applyBorder="1" applyAlignment="1">
      <alignment horizontal="center" vertical="center" wrapText="1"/>
    </xf>
    <xf numFmtId="0" fontId="16" fillId="6" borderId="24" xfId="2" applyFont="1" applyFill="1" applyBorder="1" applyAlignment="1">
      <alignment horizontal="left" vertical="center" wrapText="1"/>
    </xf>
    <xf numFmtId="0" fontId="17" fillId="10" borderId="2" xfId="2" applyFont="1" applyFill="1" applyBorder="1" applyAlignment="1">
      <alignment horizontal="center" vertical="center" wrapText="1"/>
    </xf>
    <xf numFmtId="0" fontId="17" fillId="10" borderId="24" xfId="2" applyFont="1" applyFill="1" applyBorder="1" applyAlignment="1">
      <alignment horizontal="center" vertical="center" wrapText="1"/>
    </xf>
    <xf numFmtId="0" fontId="17" fillId="10" borderId="25" xfId="2" applyFont="1" applyFill="1" applyBorder="1" applyAlignment="1">
      <alignment horizontal="center" vertical="center" wrapText="1"/>
    </xf>
    <xf numFmtId="0" fontId="16" fillId="20" borderId="24" xfId="2" applyFont="1" applyFill="1" applyBorder="1" applyAlignment="1">
      <alignment horizontal="left" vertical="center" wrapText="1"/>
    </xf>
    <xf numFmtId="0" fontId="16" fillId="6" borderId="2" xfId="0" applyFont="1" applyFill="1" applyBorder="1" applyAlignment="1">
      <alignment horizontal="left" vertical="top" wrapText="1"/>
    </xf>
    <xf numFmtId="0" fontId="16" fillId="6" borderId="24" xfId="0" applyFont="1" applyFill="1" applyBorder="1" applyAlignment="1">
      <alignment horizontal="left" vertical="top" wrapText="1"/>
    </xf>
    <xf numFmtId="0" fontId="16" fillId="6" borderId="25" xfId="0" applyFont="1" applyFill="1" applyBorder="1" applyAlignment="1">
      <alignment horizontal="left" vertical="top" wrapText="1"/>
    </xf>
    <xf numFmtId="0" fontId="16" fillId="6" borderId="2" xfId="0" applyFont="1" applyFill="1" applyBorder="1" applyAlignment="1">
      <alignment horizontal="left" vertical="center" wrapText="1"/>
    </xf>
    <xf numFmtId="0" fontId="16" fillId="6" borderId="24" xfId="0" applyFont="1" applyFill="1" applyBorder="1" applyAlignment="1">
      <alignment horizontal="left" vertical="center" wrapText="1"/>
    </xf>
    <xf numFmtId="0" fontId="16" fillId="6" borderId="25" xfId="0" applyFont="1" applyFill="1" applyBorder="1" applyAlignment="1">
      <alignment horizontal="left" vertical="center" wrapText="1"/>
    </xf>
    <xf numFmtId="0" fontId="3" fillId="9" borderId="33" xfId="2" applyFont="1" applyFill="1" applyBorder="1" applyAlignment="1">
      <alignment horizontal="center" vertical="center" wrapText="1"/>
    </xf>
    <xf numFmtId="0" fontId="3" fillId="9" borderId="34" xfId="2" applyFont="1" applyFill="1" applyBorder="1" applyAlignment="1">
      <alignment horizontal="center" vertical="center" wrapText="1"/>
    </xf>
    <xf numFmtId="0" fontId="3" fillId="9" borderId="35" xfId="2" applyFont="1" applyFill="1" applyBorder="1" applyAlignment="1">
      <alignment horizontal="center" vertical="center" wrapText="1"/>
    </xf>
    <xf numFmtId="0" fontId="15" fillId="9" borderId="26" xfId="2" applyFont="1" applyFill="1" applyBorder="1" applyAlignment="1">
      <alignment horizontal="center" vertical="center" wrapText="1"/>
    </xf>
    <xf numFmtId="0" fontId="15" fillId="9" borderId="27" xfId="2" applyFont="1" applyFill="1" applyBorder="1" applyAlignment="1">
      <alignment horizontal="center" vertical="center" wrapText="1"/>
    </xf>
    <xf numFmtId="0" fontId="15" fillId="9" borderId="28" xfId="2" applyFont="1" applyFill="1" applyBorder="1" applyAlignment="1">
      <alignment horizontal="center" vertical="center" wrapText="1"/>
    </xf>
    <xf numFmtId="0" fontId="3" fillId="9" borderId="2" xfId="2" applyFont="1" applyFill="1" applyBorder="1" applyAlignment="1">
      <alignment horizontal="center" vertical="center" wrapText="1"/>
    </xf>
    <xf numFmtId="0" fontId="3" fillId="9" borderId="24" xfId="2" applyFont="1" applyFill="1" applyBorder="1" applyAlignment="1">
      <alignment horizontal="center" vertical="center" wrapText="1"/>
    </xf>
    <xf numFmtId="0" fontId="3" fillId="9" borderId="25" xfId="2" applyFont="1" applyFill="1" applyBorder="1" applyAlignment="1">
      <alignment horizontal="center" vertical="center" wrapText="1"/>
    </xf>
    <xf numFmtId="0" fontId="16" fillId="6" borderId="2" xfId="2" applyFont="1" applyFill="1" applyBorder="1" applyAlignment="1">
      <alignment horizontal="left" vertical="top" wrapText="1"/>
    </xf>
    <xf numFmtId="0" fontId="16" fillId="6" borderId="24" xfId="2" applyFont="1" applyFill="1" applyBorder="1" applyAlignment="1">
      <alignment horizontal="left" vertical="top" wrapText="1"/>
    </xf>
    <xf numFmtId="0" fontId="16" fillId="6" borderId="25" xfId="2" applyFont="1" applyFill="1" applyBorder="1" applyAlignment="1">
      <alignment horizontal="left" vertical="top" wrapText="1"/>
    </xf>
  </cellXfs>
  <cellStyles count="1238">
    <cellStyle name="Normal 2 5" xfId="4"/>
    <cellStyle name="Гиперссылка" xfId="1" builtinId="8"/>
    <cellStyle name="Гиперссылка 2" xfId="7"/>
    <cellStyle name="Гиперссылка 2 2" xfId="9"/>
    <cellStyle name="Заголовок 4 7" xfId="1237"/>
    <cellStyle name="Обычный" xfId="0" builtinId="0"/>
    <cellStyle name="Обычный 2" xfId="2"/>
    <cellStyle name="Обычный 2 2" xfId="8"/>
    <cellStyle name="Обычный 2 2 2" xfId="26"/>
    <cellStyle name="Обычный 2 2 3" xfId="59"/>
    <cellStyle name="Обычный 2 3" xfId="25"/>
    <cellStyle name="Обычный 2 4 2" xfId="61"/>
    <cellStyle name="Обычный 3" xfId="5"/>
    <cellStyle name="Обычный 3 3" xfId="62"/>
    <cellStyle name="Обычный 4" xfId="183"/>
    <cellStyle name="Обычный 9 2" xfId="3"/>
    <cellStyle name="Обычный 9 2 2" xfId="60"/>
    <cellStyle name="Обычный 9 2 3" xfId="6"/>
    <cellStyle name="Финансовый 10" xfId="43"/>
    <cellStyle name="Финансовый 10 2" xfId="353"/>
    <cellStyle name="Финансовый 10 2 2" xfId="963"/>
    <cellStyle name="Финансовый 10 3" xfId="658"/>
    <cellStyle name="Финансовый 11" xfId="185"/>
    <cellStyle name="Финансовый 11 2" xfId="490"/>
    <cellStyle name="Финансовый 11 2 2" xfId="1100"/>
    <cellStyle name="Финансовый 11 3" xfId="795"/>
    <cellStyle name="Финансовый 2" xfId="10"/>
    <cellStyle name="Финансовый 2 10" xfId="44"/>
    <cellStyle name="Финансовый 2 10 2" xfId="354"/>
    <cellStyle name="Финансовый 2 10 2 2" xfId="964"/>
    <cellStyle name="Финансовый 2 10 3" xfId="659"/>
    <cellStyle name="Финансовый 2 11" xfId="186"/>
    <cellStyle name="Финансовый 2 11 2" xfId="491"/>
    <cellStyle name="Финансовый 2 11 2 2" xfId="1101"/>
    <cellStyle name="Финансовый 2 11 3" xfId="796"/>
    <cellStyle name="Финансовый 2 12" xfId="322"/>
    <cellStyle name="Финансовый 2 12 2" xfId="932"/>
    <cellStyle name="Финансовый 2 13" xfId="627"/>
    <cellStyle name="Финансовый 2 2" xfId="12"/>
    <cellStyle name="Финансовый 2 2 10" xfId="188"/>
    <cellStyle name="Финансовый 2 2 10 2" xfId="493"/>
    <cellStyle name="Финансовый 2 2 10 2 2" xfId="1103"/>
    <cellStyle name="Финансовый 2 2 10 3" xfId="798"/>
    <cellStyle name="Финансовый 2 2 11" xfId="324"/>
    <cellStyle name="Финансовый 2 2 11 2" xfId="934"/>
    <cellStyle name="Финансовый 2 2 12" xfId="629"/>
    <cellStyle name="Финансовый 2 2 2" xfId="16"/>
    <cellStyle name="Финансовый 2 2 2 10" xfId="328"/>
    <cellStyle name="Финансовый 2 2 2 10 2" xfId="938"/>
    <cellStyle name="Финансовый 2 2 2 11" xfId="633"/>
    <cellStyle name="Финансовый 2 2 2 2" xfId="24"/>
    <cellStyle name="Финансовый 2 2 2 2 2" xfId="42"/>
    <cellStyle name="Финансовый 2 2 2 2 2 2" xfId="116"/>
    <cellStyle name="Финансовый 2 2 2 2 2 2 2" xfId="176"/>
    <cellStyle name="Финансовый 2 2 2 2 2 2 2 2" xfId="315"/>
    <cellStyle name="Финансовый 2 2 2 2 2 2 2 2 2" xfId="620"/>
    <cellStyle name="Финансовый 2 2 2 2 2 2 2 2 2 2" xfId="1230"/>
    <cellStyle name="Финансовый 2 2 2 2 2 2 2 2 3" xfId="925"/>
    <cellStyle name="Финансовый 2 2 2 2 2 2 2 3" xfId="482"/>
    <cellStyle name="Финансовый 2 2 2 2 2 2 2 3 2" xfId="1092"/>
    <cellStyle name="Финансовый 2 2 2 2 2 2 2 4" xfId="787"/>
    <cellStyle name="Финансовый 2 2 2 2 2 2 3" xfId="259"/>
    <cellStyle name="Финансовый 2 2 2 2 2 2 3 2" xfId="564"/>
    <cellStyle name="Финансовый 2 2 2 2 2 2 3 2 2" xfId="1174"/>
    <cellStyle name="Финансовый 2 2 2 2 2 2 3 3" xfId="869"/>
    <cellStyle name="Финансовый 2 2 2 2 2 2 4" xfId="422"/>
    <cellStyle name="Финансовый 2 2 2 2 2 2 4 2" xfId="1032"/>
    <cellStyle name="Финансовый 2 2 2 2 2 2 5" xfId="727"/>
    <cellStyle name="Финансовый 2 2 2 2 2 3" xfId="146"/>
    <cellStyle name="Финансовый 2 2 2 2 2 3 2" xfId="287"/>
    <cellStyle name="Финансовый 2 2 2 2 2 3 2 2" xfId="592"/>
    <cellStyle name="Финансовый 2 2 2 2 2 3 2 2 2" xfId="1202"/>
    <cellStyle name="Финансовый 2 2 2 2 2 3 2 3" xfId="897"/>
    <cellStyle name="Финансовый 2 2 2 2 2 3 3" xfId="452"/>
    <cellStyle name="Финансовый 2 2 2 2 2 3 3 2" xfId="1062"/>
    <cellStyle name="Финансовый 2 2 2 2 2 3 4" xfId="757"/>
    <cellStyle name="Финансовый 2 2 2 2 2 4" xfId="86"/>
    <cellStyle name="Финансовый 2 2 2 2 2 4 2" xfId="392"/>
    <cellStyle name="Финансовый 2 2 2 2 2 4 2 2" xfId="1002"/>
    <cellStyle name="Финансовый 2 2 2 2 2 4 3" xfId="697"/>
    <cellStyle name="Финансовый 2 2 2 2 2 5" xfId="216"/>
    <cellStyle name="Финансовый 2 2 2 2 2 5 2" xfId="521"/>
    <cellStyle name="Финансовый 2 2 2 2 2 5 2 2" xfId="1131"/>
    <cellStyle name="Финансовый 2 2 2 2 2 5 3" xfId="826"/>
    <cellStyle name="Финансовый 2 2 2 2 2 6" xfId="352"/>
    <cellStyle name="Финансовый 2 2 2 2 2 6 2" xfId="962"/>
    <cellStyle name="Финансовый 2 2 2 2 2 7" xfId="657"/>
    <cellStyle name="Финансовый 2 2 2 2 3" xfId="101"/>
    <cellStyle name="Финансовый 2 2 2 2 3 2" xfId="161"/>
    <cellStyle name="Финансовый 2 2 2 2 3 2 2" xfId="301"/>
    <cellStyle name="Финансовый 2 2 2 2 3 2 2 2" xfId="606"/>
    <cellStyle name="Финансовый 2 2 2 2 3 2 2 2 2" xfId="1216"/>
    <cellStyle name="Финансовый 2 2 2 2 3 2 2 3" xfId="911"/>
    <cellStyle name="Финансовый 2 2 2 2 3 2 3" xfId="467"/>
    <cellStyle name="Финансовый 2 2 2 2 3 2 3 2" xfId="1077"/>
    <cellStyle name="Финансовый 2 2 2 2 3 2 4" xfId="772"/>
    <cellStyle name="Финансовый 2 2 2 2 3 3" xfId="246"/>
    <cellStyle name="Финансовый 2 2 2 2 3 3 2" xfId="551"/>
    <cellStyle name="Финансовый 2 2 2 2 3 3 2 2" xfId="1161"/>
    <cellStyle name="Финансовый 2 2 2 2 3 3 3" xfId="856"/>
    <cellStyle name="Финансовый 2 2 2 2 3 4" xfId="407"/>
    <cellStyle name="Финансовый 2 2 2 2 3 4 2" xfId="1017"/>
    <cellStyle name="Финансовый 2 2 2 2 3 5" xfId="712"/>
    <cellStyle name="Финансовый 2 2 2 2 4" xfId="131"/>
    <cellStyle name="Финансовый 2 2 2 2 4 2" xfId="273"/>
    <cellStyle name="Финансовый 2 2 2 2 4 2 2" xfId="578"/>
    <cellStyle name="Финансовый 2 2 2 2 4 2 2 2" xfId="1188"/>
    <cellStyle name="Финансовый 2 2 2 2 4 2 3" xfId="883"/>
    <cellStyle name="Финансовый 2 2 2 2 4 3" xfId="437"/>
    <cellStyle name="Финансовый 2 2 2 2 4 3 2" xfId="1047"/>
    <cellStyle name="Финансовый 2 2 2 2 4 4" xfId="742"/>
    <cellStyle name="Финансовый 2 2 2 2 5" xfId="71"/>
    <cellStyle name="Финансовый 2 2 2 2 5 2" xfId="225"/>
    <cellStyle name="Финансовый 2 2 2 2 5 2 2" xfId="530"/>
    <cellStyle name="Финансовый 2 2 2 2 5 2 2 2" xfId="1140"/>
    <cellStyle name="Финансовый 2 2 2 2 5 2 3" xfId="835"/>
    <cellStyle name="Финансовый 2 2 2 2 5 3" xfId="377"/>
    <cellStyle name="Финансовый 2 2 2 2 5 3 2" xfId="987"/>
    <cellStyle name="Финансовый 2 2 2 2 5 4" xfId="682"/>
    <cellStyle name="Финансовый 2 2 2 2 6" xfId="58"/>
    <cellStyle name="Финансовый 2 2 2 2 6 2" xfId="368"/>
    <cellStyle name="Финансовый 2 2 2 2 6 2 2" xfId="978"/>
    <cellStyle name="Финансовый 2 2 2 2 6 3" xfId="673"/>
    <cellStyle name="Финансовый 2 2 2 2 7" xfId="200"/>
    <cellStyle name="Финансовый 2 2 2 2 7 2" xfId="505"/>
    <cellStyle name="Финансовый 2 2 2 2 7 2 2" xfId="1115"/>
    <cellStyle name="Финансовый 2 2 2 2 7 3" xfId="810"/>
    <cellStyle name="Финансовый 2 2 2 2 8" xfId="336"/>
    <cellStyle name="Финансовый 2 2 2 2 8 2" xfId="946"/>
    <cellStyle name="Финансовый 2 2 2 2 9" xfId="641"/>
    <cellStyle name="Финансовый 2 2 2 3" xfId="34"/>
    <cellStyle name="Финансовый 2 2 2 3 2" xfId="91"/>
    <cellStyle name="Финансовый 2 2 2 3 2 2" xfId="121"/>
    <cellStyle name="Финансовый 2 2 2 3 2 2 2" xfId="181"/>
    <cellStyle name="Финансовый 2 2 2 3 2 2 2 2" xfId="319"/>
    <cellStyle name="Финансовый 2 2 2 3 2 2 2 2 2" xfId="624"/>
    <cellStyle name="Финансовый 2 2 2 3 2 2 2 2 2 2" xfId="1234"/>
    <cellStyle name="Финансовый 2 2 2 3 2 2 2 2 3" xfId="929"/>
    <cellStyle name="Финансовый 2 2 2 3 2 2 2 3" xfId="487"/>
    <cellStyle name="Финансовый 2 2 2 3 2 2 2 3 2" xfId="1097"/>
    <cellStyle name="Финансовый 2 2 2 3 2 2 2 4" xfId="792"/>
    <cellStyle name="Финансовый 2 2 2 3 2 2 3" xfId="264"/>
    <cellStyle name="Финансовый 2 2 2 3 2 2 3 2" xfId="569"/>
    <cellStyle name="Финансовый 2 2 2 3 2 2 3 2 2" xfId="1179"/>
    <cellStyle name="Финансовый 2 2 2 3 2 2 3 3" xfId="874"/>
    <cellStyle name="Финансовый 2 2 2 3 2 2 4" xfId="427"/>
    <cellStyle name="Финансовый 2 2 2 3 2 2 4 2" xfId="1037"/>
    <cellStyle name="Финансовый 2 2 2 3 2 2 5" xfId="732"/>
    <cellStyle name="Финансовый 2 2 2 3 2 3" xfId="151"/>
    <cellStyle name="Финансовый 2 2 2 3 2 3 2" xfId="291"/>
    <cellStyle name="Финансовый 2 2 2 3 2 3 2 2" xfId="596"/>
    <cellStyle name="Финансовый 2 2 2 3 2 3 2 2 2" xfId="1206"/>
    <cellStyle name="Финансовый 2 2 2 3 2 3 2 3" xfId="901"/>
    <cellStyle name="Финансовый 2 2 2 3 2 3 3" xfId="457"/>
    <cellStyle name="Финансовый 2 2 2 3 2 3 3 2" xfId="1067"/>
    <cellStyle name="Финансовый 2 2 2 3 2 3 4" xfId="762"/>
    <cellStyle name="Финансовый 2 2 2 3 2 4" xfId="237"/>
    <cellStyle name="Финансовый 2 2 2 3 2 4 2" xfId="542"/>
    <cellStyle name="Финансовый 2 2 2 3 2 4 2 2" xfId="1152"/>
    <cellStyle name="Финансовый 2 2 2 3 2 4 3" xfId="847"/>
    <cellStyle name="Финансовый 2 2 2 3 2 5" xfId="397"/>
    <cellStyle name="Финансовый 2 2 2 3 2 5 2" xfId="1007"/>
    <cellStyle name="Финансовый 2 2 2 3 2 6" xfId="702"/>
    <cellStyle name="Финансовый 2 2 2 3 3" xfId="106"/>
    <cellStyle name="Финансовый 2 2 2 3 3 2" xfId="166"/>
    <cellStyle name="Финансовый 2 2 2 3 3 2 2" xfId="305"/>
    <cellStyle name="Финансовый 2 2 2 3 3 2 2 2" xfId="610"/>
    <cellStyle name="Финансовый 2 2 2 3 3 2 2 2 2" xfId="1220"/>
    <cellStyle name="Финансовый 2 2 2 3 3 2 2 3" xfId="915"/>
    <cellStyle name="Финансовый 2 2 2 3 3 2 3" xfId="472"/>
    <cellStyle name="Финансовый 2 2 2 3 3 2 3 2" xfId="1082"/>
    <cellStyle name="Финансовый 2 2 2 3 3 2 4" xfId="777"/>
    <cellStyle name="Финансовый 2 2 2 3 3 3" xfId="251"/>
    <cellStyle name="Финансовый 2 2 2 3 3 3 2" xfId="556"/>
    <cellStyle name="Финансовый 2 2 2 3 3 3 2 2" xfId="1166"/>
    <cellStyle name="Финансовый 2 2 2 3 3 3 3" xfId="861"/>
    <cellStyle name="Финансовый 2 2 2 3 3 4" xfId="412"/>
    <cellStyle name="Финансовый 2 2 2 3 3 4 2" xfId="1022"/>
    <cellStyle name="Финансовый 2 2 2 3 3 5" xfId="717"/>
    <cellStyle name="Финансовый 2 2 2 3 4" xfId="136"/>
    <cellStyle name="Финансовый 2 2 2 3 4 2" xfId="277"/>
    <cellStyle name="Финансовый 2 2 2 3 4 2 2" xfId="582"/>
    <cellStyle name="Финансовый 2 2 2 3 4 2 2 2" xfId="1192"/>
    <cellStyle name="Финансовый 2 2 2 3 4 2 3" xfId="887"/>
    <cellStyle name="Финансовый 2 2 2 3 4 3" xfId="442"/>
    <cellStyle name="Финансовый 2 2 2 3 4 3 2" xfId="1052"/>
    <cellStyle name="Финансовый 2 2 2 3 4 4" xfId="747"/>
    <cellStyle name="Финансовый 2 2 2 3 5" xfId="76"/>
    <cellStyle name="Финансовый 2 2 2 3 5 2" xfId="382"/>
    <cellStyle name="Финансовый 2 2 2 3 5 2 2" xfId="992"/>
    <cellStyle name="Финансовый 2 2 2 3 5 3" xfId="687"/>
    <cellStyle name="Финансовый 2 2 2 3 6" xfId="208"/>
    <cellStyle name="Финансовый 2 2 2 3 6 2" xfId="513"/>
    <cellStyle name="Финансовый 2 2 2 3 6 2 2" xfId="1123"/>
    <cellStyle name="Финансовый 2 2 2 3 6 3" xfId="818"/>
    <cellStyle name="Финансовый 2 2 2 3 7" xfId="344"/>
    <cellStyle name="Финансовый 2 2 2 3 7 2" xfId="954"/>
    <cellStyle name="Финансовый 2 2 2 3 8" xfId="649"/>
    <cellStyle name="Финансовый 2 2 2 4" xfId="81"/>
    <cellStyle name="Финансовый 2 2 2 4 2" xfId="111"/>
    <cellStyle name="Финансовый 2 2 2 4 2 2" xfId="171"/>
    <cellStyle name="Финансовый 2 2 2 4 2 2 2" xfId="310"/>
    <cellStyle name="Финансовый 2 2 2 4 2 2 2 2" xfId="615"/>
    <cellStyle name="Финансовый 2 2 2 4 2 2 2 2 2" xfId="1225"/>
    <cellStyle name="Финансовый 2 2 2 4 2 2 2 3" xfId="920"/>
    <cellStyle name="Финансовый 2 2 2 4 2 2 3" xfId="477"/>
    <cellStyle name="Финансовый 2 2 2 4 2 2 3 2" xfId="1087"/>
    <cellStyle name="Финансовый 2 2 2 4 2 2 4" xfId="782"/>
    <cellStyle name="Финансовый 2 2 2 4 2 3" xfId="255"/>
    <cellStyle name="Финансовый 2 2 2 4 2 3 2" xfId="560"/>
    <cellStyle name="Финансовый 2 2 2 4 2 3 2 2" xfId="1170"/>
    <cellStyle name="Финансовый 2 2 2 4 2 3 3" xfId="865"/>
    <cellStyle name="Финансовый 2 2 2 4 2 4" xfId="417"/>
    <cellStyle name="Финансовый 2 2 2 4 2 4 2" xfId="1027"/>
    <cellStyle name="Финансовый 2 2 2 4 2 5" xfId="722"/>
    <cellStyle name="Финансовый 2 2 2 4 3" xfId="141"/>
    <cellStyle name="Финансовый 2 2 2 4 3 2" xfId="282"/>
    <cellStyle name="Финансовый 2 2 2 4 3 2 2" xfId="587"/>
    <cellStyle name="Финансовый 2 2 2 4 3 2 2 2" xfId="1197"/>
    <cellStyle name="Финансовый 2 2 2 4 3 2 3" xfId="892"/>
    <cellStyle name="Финансовый 2 2 2 4 3 3" xfId="447"/>
    <cellStyle name="Финансовый 2 2 2 4 3 3 2" xfId="1057"/>
    <cellStyle name="Финансовый 2 2 2 4 3 4" xfId="752"/>
    <cellStyle name="Финансовый 2 2 2 4 4" xfId="231"/>
    <cellStyle name="Финансовый 2 2 2 4 4 2" xfId="536"/>
    <cellStyle name="Финансовый 2 2 2 4 4 2 2" xfId="1146"/>
    <cellStyle name="Финансовый 2 2 2 4 4 3" xfId="841"/>
    <cellStyle name="Финансовый 2 2 2 4 5" xfId="387"/>
    <cellStyle name="Финансовый 2 2 2 4 5 2" xfId="997"/>
    <cellStyle name="Финансовый 2 2 2 4 6" xfId="692"/>
    <cellStyle name="Финансовый 2 2 2 5" xfId="96"/>
    <cellStyle name="Финансовый 2 2 2 5 2" xfId="156"/>
    <cellStyle name="Финансовый 2 2 2 5 2 2" xfId="296"/>
    <cellStyle name="Финансовый 2 2 2 5 2 2 2" xfId="601"/>
    <cellStyle name="Финансовый 2 2 2 5 2 2 2 2" xfId="1211"/>
    <cellStyle name="Финансовый 2 2 2 5 2 2 3" xfId="906"/>
    <cellStyle name="Финансовый 2 2 2 5 2 3" xfId="462"/>
    <cellStyle name="Финансовый 2 2 2 5 2 3 2" xfId="1072"/>
    <cellStyle name="Финансовый 2 2 2 5 2 4" xfId="767"/>
    <cellStyle name="Финансовый 2 2 2 5 3" xfId="242"/>
    <cellStyle name="Финансовый 2 2 2 5 3 2" xfId="547"/>
    <cellStyle name="Финансовый 2 2 2 5 3 2 2" xfId="1157"/>
    <cellStyle name="Финансовый 2 2 2 5 3 3" xfId="852"/>
    <cellStyle name="Финансовый 2 2 2 5 4" xfId="402"/>
    <cellStyle name="Финансовый 2 2 2 5 4 2" xfId="1012"/>
    <cellStyle name="Финансовый 2 2 2 5 5" xfId="707"/>
    <cellStyle name="Финансовый 2 2 2 6" xfId="126"/>
    <cellStyle name="Финансовый 2 2 2 6 2" xfId="268"/>
    <cellStyle name="Финансовый 2 2 2 6 2 2" xfId="573"/>
    <cellStyle name="Финансовый 2 2 2 6 2 2 2" xfId="1183"/>
    <cellStyle name="Финансовый 2 2 2 6 2 3" xfId="878"/>
    <cellStyle name="Финансовый 2 2 2 6 3" xfId="432"/>
    <cellStyle name="Финансовый 2 2 2 6 3 2" xfId="1042"/>
    <cellStyle name="Финансовый 2 2 2 6 4" xfId="737"/>
    <cellStyle name="Финансовый 2 2 2 7" xfId="66"/>
    <cellStyle name="Финансовый 2 2 2 7 2" xfId="220"/>
    <cellStyle name="Финансовый 2 2 2 7 2 2" xfId="525"/>
    <cellStyle name="Финансовый 2 2 2 7 2 2 2" xfId="1135"/>
    <cellStyle name="Финансовый 2 2 2 7 2 3" xfId="830"/>
    <cellStyle name="Финансовый 2 2 2 7 3" xfId="372"/>
    <cellStyle name="Финансовый 2 2 2 7 3 2" xfId="982"/>
    <cellStyle name="Финансовый 2 2 2 7 4" xfId="677"/>
    <cellStyle name="Финансовый 2 2 2 8" xfId="50"/>
    <cellStyle name="Финансовый 2 2 2 8 2" xfId="360"/>
    <cellStyle name="Финансовый 2 2 2 8 2 2" xfId="970"/>
    <cellStyle name="Финансовый 2 2 2 8 3" xfId="665"/>
    <cellStyle name="Финансовый 2 2 2 9" xfId="192"/>
    <cellStyle name="Финансовый 2 2 2 9 2" xfId="497"/>
    <cellStyle name="Финансовый 2 2 2 9 2 2" xfId="1107"/>
    <cellStyle name="Финансовый 2 2 2 9 3" xfId="802"/>
    <cellStyle name="Финансовый 2 2 3" xfId="20"/>
    <cellStyle name="Финансовый 2 2 3 2" xfId="38"/>
    <cellStyle name="Финансовый 2 2 3 2 2" xfId="114"/>
    <cellStyle name="Финансовый 2 2 3 2 2 2" xfId="174"/>
    <cellStyle name="Финансовый 2 2 3 2 2 2 2" xfId="313"/>
    <cellStyle name="Финансовый 2 2 3 2 2 2 2 2" xfId="618"/>
    <cellStyle name="Финансовый 2 2 3 2 2 2 2 2 2" xfId="1228"/>
    <cellStyle name="Финансовый 2 2 3 2 2 2 2 3" xfId="923"/>
    <cellStyle name="Финансовый 2 2 3 2 2 2 3" xfId="480"/>
    <cellStyle name="Финансовый 2 2 3 2 2 2 3 2" xfId="1090"/>
    <cellStyle name="Финансовый 2 2 3 2 2 2 4" xfId="785"/>
    <cellStyle name="Финансовый 2 2 3 2 2 3" xfId="257"/>
    <cellStyle name="Финансовый 2 2 3 2 2 3 2" xfId="562"/>
    <cellStyle name="Финансовый 2 2 3 2 2 3 2 2" xfId="1172"/>
    <cellStyle name="Финансовый 2 2 3 2 2 3 3" xfId="867"/>
    <cellStyle name="Финансовый 2 2 3 2 2 4" xfId="420"/>
    <cellStyle name="Финансовый 2 2 3 2 2 4 2" xfId="1030"/>
    <cellStyle name="Финансовый 2 2 3 2 2 5" xfId="725"/>
    <cellStyle name="Финансовый 2 2 3 2 3" xfId="144"/>
    <cellStyle name="Финансовый 2 2 3 2 3 2" xfId="285"/>
    <cellStyle name="Финансовый 2 2 3 2 3 2 2" xfId="590"/>
    <cellStyle name="Финансовый 2 2 3 2 3 2 2 2" xfId="1200"/>
    <cellStyle name="Финансовый 2 2 3 2 3 2 3" xfId="895"/>
    <cellStyle name="Финансовый 2 2 3 2 3 3" xfId="450"/>
    <cellStyle name="Финансовый 2 2 3 2 3 3 2" xfId="1060"/>
    <cellStyle name="Финансовый 2 2 3 2 3 4" xfId="755"/>
    <cellStyle name="Финансовый 2 2 3 2 4" xfId="84"/>
    <cellStyle name="Финансовый 2 2 3 2 4 2" xfId="390"/>
    <cellStyle name="Финансовый 2 2 3 2 4 2 2" xfId="1000"/>
    <cellStyle name="Финансовый 2 2 3 2 4 3" xfId="695"/>
    <cellStyle name="Финансовый 2 2 3 2 5" xfId="212"/>
    <cellStyle name="Финансовый 2 2 3 2 5 2" xfId="517"/>
    <cellStyle name="Финансовый 2 2 3 2 5 2 2" xfId="1127"/>
    <cellStyle name="Финансовый 2 2 3 2 5 3" xfId="822"/>
    <cellStyle name="Финансовый 2 2 3 2 6" xfId="348"/>
    <cellStyle name="Финансовый 2 2 3 2 6 2" xfId="958"/>
    <cellStyle name="Финансовый 2 2 3 2 7" xfId="653"/>
    <cellStyle name="Финансовый 2 2 3 3" xfId="99"/>
    <cellStyle name="Финансовый 2 2 3 3 2" xfId="159"/>
    <cellStyle name="Финансовый 2 2 3 3 2 2" xfId="299"/>
    <cellStyle name="Финансовый 2 2 3 3 2 2 2" xfId="604"/>
    <cellStyle name="Финансовый 2 2 3 3 2 2 2 2" xfId="1214"/>
    <cellStyle name="Финансовый 2 2 3 3 2 2 3" xfId="909"/>
    <cellStyle name="Финансовый 2 2 3 3 2 3" xfId="465"/>
    <cellStyle name="Финансовый 2 2 3 3 2 3 2" xfId="1075"/>
    <cellStyle name="Финансовый 2 2 3 3 2 4" xfId="770"/>
    <cellStyle name="Финансовый 2 2 3 3 3" xfId="244"/>
    <cellStyle name="Финансовый 2 2 3 3 3 2" xfId="549"/>
    <cellStyle name="Финансовый 2 2 3 3 3 2 2" xfId="1159"/>
    <cellStyle name="Финансовый 2 2 3 3 3 3" xfId="854"/>
    <cellStyle name="Финансовый 2 2 3 3 4" xfId="405"/>
    <cellStyle name="Финансовый 2 2 3 3 4 2" xfId="1015"/>
    <cellStyle name="Финансовый 2 2 3 3 5" xfId="710"/>
    <cellStyle name="Финансовый 2 2 3 4" xfId="129"/>
    <cellStyle name="Финансовый 2 2 3 4 2" xfId="271"/>
    <cellStyle name="Финансовый 2 2 3 4 2 2" xfId="576"/>
    <cellStyle name="Финансовый 2 2 3 4 2 2 2" xfId="1186"/>
    <cellStyle name="Финансовый 2 2 3 4 2 3" xfId="881"/>
    <cellStyle name="Финансовый 2 2 3 4 3" xfId="435"/>
    <cellStyle name="Финансовый 2 2 3 4 3 2" xfId="1045"/>
    <cellStyle name="Финансовый 2 2 3 4 4" xfId="740"/>
    <cellStyle name="Финансовый 2 2 3 5" xfId="69"/>
    <cellStyle name="Финансовый 2 2 3 5 2" xfId="223"/>
    <cellStyle name="Финансовый 2 2 3 5 2 2" xfId="528"/>
    <cellStyle name="Финансовый 2 2 3 5 2 2 2" xfId="1138"/>
    <cellStyle name="Финансовый 2 2 3 5 2 3" xfId="833"/>
    <cellStyle name="Финансовый 2 2 3 5 3" xfId="375"/>
    <cellStyle name="Финансовый 2 2 3 5 3 2" xfId="985"/>
    <cellStyle name="Финансовый 2 2 3 5 4" xfId="680"/>
    <cellStyle name="Финансовый 2 2 3 6" xfId="54"/>
    <cellStyle name="Финансовый 2 2 3 6 2" xfId="364"/>
    <cellStyle name="Финансовый 2 2 3 6 2 2" xfId="974"/>
    <cellStyle name="Финансовый 2 2 3 6 3" xfId="669"/>
    <cellStyle name="Финансовый 2 2 3 7" xfId="196"/>
    <cellStyle name="Финансовый 2 2 3 7 2" xfId="501"/>
    <cellStyle name="Финансовый 2 2 3 7 2 2" xfId="1111"/>
    <cellStyle name="Финансовый 2 2 3 7 3" xfId="806"/>
    <cellStyle name="Финансовый 2 2 3 8" xfId="332"/>
    <cellStyle name="Финансовый 2 2 3 8 2" xfId="942"/>
    <cellStyle name="Финансовый 2 2 3 9" xfId="637"/>
    <cellStyle name="Финансовый 2 2 4" xfId="30"/>
    <cellStyle name="Финансовый 2 2 4 2" xfId="89"/>
    <cellStyle name="Финансовый 2 2 4 2 2" xfId="119"/>
    <cellStyle name="Финансовый 2 2 4 2 2 2" xfId="179"/>
    <cellStyle name="Финансовый 2 2 4 2 2 2 2" xfId="317"/>
    <cellStyle name="Финансовый 2 2 4 2 2 2 2 2" xfId="622"/>
    <cellStyle name="Финансовый 2 2 4 2 2 2 2 2 2" xfId="1232"/>
    <cellStyle name="Финансовый 2 2 4 2 2 2 2 3" xfId="927"/>
    <cellStyle name="Финансовый 2 2 4 2 2 2 3" xfId="485"/>
    <cellStyle name="Финансовый 2 2 4 2 2 2 3 2" xfId="1095"/>
    <cellStyle name="Финансовый 2 2 4 2 2 2 4" xfId="790"/>
    <cellStyle name="Финансовый 2 2 4 2 2 3" xfId="262"/>
    <cellStyle name="Финансовый 2 2 4 2 2 3 2" xfId="567"/>
    <cellStyle name="Финансовый 2 2 4 2 2 3 2 2" xfId="1177"/>
    <cellStyle name="Финансовый 2 2 4 2 2 3 3" xfId="872"/>
    <cellStyle name="Финансовый 2 2 4 2 2 4" xfId="425"/>
    <cellStyle name="Финансовый 2 2 4 2 2 4 2" xfId="1035"/>
    <cellStyle name="Финансовый 2 2 4 2 2 5" xfId="730"/>
    <cellStyle name="Финансовый 2 2 4 2 3" xfId="149"/>
    <cellStyle name="Финансовый 2 2 4 2 3 2" xfId="289"/>
    <cellStyle name="Финансовый 2 2 4 2 3 2 2" xfId="594"/>
    <cellStyle name="Финансовый 2 2 4 2 3 2 2 2" xfId="1204"/>
    <cellStyle name="Финансовый 2 2 4 2 3 2 3" xfId="899"/>
    <cellStyle name="Финансовый 2 2 4 2 3 3" xfId="455"/>
    <cellStyle name="Финансовый 2 2 4 2 3 3 2" xfId="1065"/>
    <cellStyle name="Финансовый 2 2 4 2 3 4" xfId="760"/>
    <cellStyle name="Финансовый 2 2 4 2 4" xfId="235"/>
    <cellStyle name="Финансовый 2 2 4 2 4 2" xfId="540"/>
    <cellStyle name="Финансовый 2 2 4 2 4 2 2" xfId="1150"/>
    <cellStyle name="Финансовый 2 2 4 2 4 3" xfId="845"/>
    <cellStyle name="Финансовый 2 2 4 2 5" xfId="395"/>
    <cellStyle name="Финансовый 2 2 4 2 5 2" xfId="1005"/>
    <cellStyle name="Финансовый 2 2 4 2 6" xfId="700"/>
    <cellStyle name="Финансовый 2 2 4 3" xfId="104"/>
    <cellStyle name="Финансовый 2 2 4 3 2" xfId="164"/>
    <cellStyle name="Финансовый 2 2 4 3 2 2" xfId="303"/>
    <cellStyle name="Финансовый 2 2 4 3 2 2 2" xfId="608"/>
    <cellStyle name="Финансовый 2 2 4 3 2 2 2 2" xfId="1218"/>
    <cellStyle name="Финансовый 2 2 4 3 2 2 3" xfId="913"/>
    <cellStyle name="Финансовый 2 2 4 3 2 3" xfId="470"/>
    <cellStyle name="Финансовый 2 2 4 3 2 3 2" xfId="1080"/>
    <cellStyle name="Финансовый 2 2 4 3 2 4" xfId="775"/>
    <cellStyle name="Финансовый 2 2 4 3 3" xfId="249"/>
    <cellStyle name="Финансовый 2 2 4 3 3 2" xfId="554"/>
    <cellStyle name="Финансовый 2 2 4 3 3 2 2" xfId="1164"/>
    <cellStyle name="Финансовый 2 2 4 3 3 3" xfId="859"/>
    <cellStyle name="Финансовый 2 2 4 3 4" xfId="410"/>
    <cellStyle name="Финансовый 2 2 4 3 4 2" xfId="1020"/>
    <cellStyle name="Финансовый 2 2 4 3 5" xfId="715"/>
    <cellStyle name="Финансовый 2 2 4 4" xfId="134"/>
    <cellStyle name="Финансовый 2 2 4 4 2" xfId="275"/>
    <cellStyle name="Финансовый 2 2 4 4 2 2" xfId="580"/>
    <cellStyle name="Финансовый 2 2 4 4 2 2 2" xfId="1190"/>
    <cellStyle name="Финансовый 2 2 4 4 2 3" xfId="885"/>
    <cellStyle name="Финансовый 2 2 4 4 3" xfId="440"/>
    <cellStyle name="Финансовый 2 2 4 4 3 2" xfId="1050"/>
    <cellStyle name="Финансовый 2 2 4 4 4" xfId="745"/>
    <cellStyle name="Финансовый 2 2 4 5" xfId="74"/>
    <cellStyle name="Финансовый 2 2 4 5 2" xfId="380"/>
    <cellStyle name="Финансовый 2 2 4 5 2 2" xfId="990"/>
    <cellStyle name="Финансовый 2 2 4 5 3" xfId="685"/>
    <cellStyle name="Финансовый 2 2 4 6" xfId="204"/>
    <cellStyle name="Финансовый 2 2 4 6 2" xfId="509"/>
    <cellStyle name="Финансовый 2 2 4 6 2 2" xfId="1119"/>
    <cellStyle name="Финансовый 2 2 4 6 3" xfId="814"/>
    <cellStyle name="Финансовый 2 2 4 7" xfId="340"/>
    <cellStyle name="Финансовый 2 2 4 7 2" xfId="950"/>
    <cellStyle name="Финансовый 2 2 4 8" xfId="645"/>
    <cellStyle name="Финансовый 2 2 5" xfId="79"/>
    <cellStyle name="Финансовый 2 2 5 2" xfId="109"/>
    <cellStyle name="Финансовый 2 2 5 2 2" xfId="169"/>
    <cellStyle name="Финансовый 2 2 5 2 2 2" xfId="308"/>
    <cellStyle name="Финансовый 2 2 5 2 2 2 2" xfId="613"/>
    <cellStyle name="Финансовый 2 2 5 2 2 2 2 2" xfId="1223"/>
    <cellStyle name="Финансовый 2 2 5 2 2 2 3" xfId="918"/>
    <cellStyle name="Финансовый 2 2 5 2 2 3" xfId="475"/>
    <cellStyle name="Финансовый 2 2 5 2 2 3 2" xfId="1085"/>
    <cellStyle name="Финансовый 2 2 5 2 2 4" xfId="780"/>
    <cellStyle name="Финансовый 2 2 5 2 3" xfId="253"/>
    <cellStyle name="Финансовый 2 2 5 2 3 2" xfId="558"/>
    <cellStyle name="Финансовый 2 2 5 2 3 2 2" xfId="1168"/>
    <cellStyle name="Финансовый 2 2 5 2 3 3" xfId="863"/>
    <cellStyle name="Финансовый 2 2 5 2 4" xfId="415"/>
    <cellStyle name="Финансовый 2 2 5 2 4 2" xfId="1025"/>
    <cellStyle name="Финансовый 2 2 5 2 5" xfId="720"/>
    <cellStyle name="Финансовый 2 2 5 3" xfId="139"/>
    <cellStyle name="Финансовый 2 2 5 3 2" xfId="280"/>
    <cellStyle name="Финансовый 2 2 5 3 2 2" xfId="585"/>
    <cellStyle name="Финансовый 2 2 5 3 2 2 2" xfId="1195"/>
    <cellStyle name="Финансовый 2 2 5 3 2 3" xfId="890"/>
    <cellStyle name="Финансовый 2 2 5 3 3" xfId="445"/>
    <cellStyle name="Финансовый 2 2 5 3 3 2" xfId="1055"/>
    <cellStyle name="Финансовый 2 2 5 3 4" xfId="750"/>
    <cellStyle name="Финансовый 2 2 5 4" xfId="229"/>
    <cellStyle name="Финансовый 2 2 5 4 2" xfId="534"/>
    <cellStyle name="Финансовый 2 2 5 4 2 2" xfId="1144"/>
    <cellStyle name="Финансовый 2 2 5 4 3" xfId="839"/>
    <cellStyle name="Финансовый 2 2 5 5" xfId="385"/>
    <cellStyle name="Финансовый 2 2 5 5 2" xfId="995"/>
    <cellStyle name="Финансовый 2 2 5 6" xfId="690"/>
    <cellStyle name="Финансовый 2 2 6" xfId="94"/>
    <cellStyle name="Финансовый 2 2 6 2" xfId="154"/>
    <cellStyle name="Финансовый 2 2 6 2 2" xfId="294"/>
    <cellStyle name="Финансовый 2 2 6 2 2 2" xfId="599"/>
    <cellStyle name="Финансовый 2 2 6 2 2 2 2" xfId="1209"/>
    <cellStyle name="Финансовый 2 2 6 2 2 3" xfId="904"/>
    <cellStyle name="Финансовый 2 2 6 2 3" xfId="460"/>
    <cellStyle name="Финансовый 2 2 6 2 3 2" xfId="1070"/>
    <cellStyle name="Финансовый 2 2 6 2 4" xfId="765"/>
    <cellStyle name="Финансовый 2 2 6 3" xfId="240"/>
    <cellStyle name="Финансовый 2 2 6 3 2" xfId="545"/>
    <cellStyle name="Финансовый 2 2 6 3 2 2" xfId="1155"/>
    <cellStyle name="Финансовый 2 2 6 3 3" xfId="850"/>
    <cellStyle name="Финансовый 2 2 6 4" xfId="400"/>
    <cellStyle name="Финансовый 2 2 6 4 2" xfId="1010"/>
    <cellStyle name="Финансовый 2 2 6 5" xfId="705"/>
    <cellStyle name="Финансовый 2 2 7" xfId="124"/>
    <cellStyle name="Финансовый 2 2 7 2" xfId="266"/>
    <cellStyle name="Финансовый 2 2 7 2 2" xfId="571"/>
    <cellStyle name="Финансовый 2 2 7 2 2 2" xfId="1181"/>
    <cellStyle name="Финансовый 2 2 7 2 3" xfId="876"/>
    <cellStyle name="Финансовый 2 2 7 3" xfId="430"/>
    <cellStyle name="Финансовый 2 2 7 3 2" xfId="1040"/>
    <cellStyle name="Финансовый 2 2 7 4" xfId="735"/>
    <cellStyle name="Финансовый 2 2 8" xfId="64"/>
    <cellStyle name="Финансовый 2 2 8 2" xfId="218"/>
    <cellStyle name="Финансовый 2 2 8 2 2" xfId="523"/>
    <cellStyle name="Финансовый 2 2 8 2 2 2" xfId="1133"/>
    <cellStyle name="Финансовый 2 2 8 2 3" xfId="828"/>
    <cellStyle name="Финансовый 2 2 8 3" xfId="370"/>
    <cellStyle name="Финансовый 2 2 8 3 2" xfId="980"/>
    <cellStyle name="Финансовый 2 2 8 4" xfId="675"/>
    <cellStyle name="Финансовый 2 2 9" xfId="46"/>
    <cellStyle name="Финансовый 2 2 9 2" xfId="356"/>
    <cellStyle name="Финансовый 2 2 9 2 2" xfId="966"/>
    <cellStyle name="Финансовый 2 2 9 3" xfId="661"/>
    <cellStyle name="Финансовый 2 3" xfId="14"/>
    <cellStyle name="Финансовый 2 3 10" xfId="326"/>
    <cellStyle name="Финансовый 2 3 10 2" xfId="936"/>
    <cellStyle name="Финансовый 2 3 11" xfId="631"/>
    <cellStyle name="Финансовый 2 3 2" xfId="22"/>
    <cellStyle name="Финансовый 2 3 2 2" xfId="40"/>
    <cellStyle name="Финансовый 2 3 2 2 2" xfId="115"/>
    <cellStyle name="Финансовый 2 3 2 2 2 2" xfId="175"/>
    <cellStyle name="Финансовый 2 3 2 2 2 2 2" xfId="314"/>
    <cellStyle name="Финансовый 2 3 2 2 2 2 2 2" xfId="619"/>
    <cellStyle name="Финансовый 2 3 2 2 2 2 2 2 2" xfId="1229"/>
    <cellStyle name="Финансовый 2 3 2 2 2 2 2 3" xfId="924"/>
    <cellStyle name="Финансовый 2 3 2 2 2 2 3" xfId="481"/>
    <cellStyle name="Финансовый 2 3 2 2 2 2 3 2" xfId="1091"/>
    <cellStyle name="Финансовый 2 3 2 2 2 2 4" xfId="786"/>
    <cellStyle name="Финансовый 2 3 2 2 2 3" xfId="258"/>
    <cellStyle name="Финансовый 2 3 2 2 2 3 2" xfId="563"/>
    <cellStyle name="Финансовый 2 3 2 2 2 3 2 2" xfId="1173"/>
    <cellStyle name="Финансовый 2 3 2 2 2 3 3" xfId="868"/>
    <cellStyle name="Финансовый 2 3 2 2 2 4" xfId="421"/>
    <cellStyle name="Финансовый 2 3 2 2 2 4 2" xfId="1031"/>
    <cellStyle name="Финансовый 2 3 2 2 2 5" xfId="726"/>
    <cellStyle name="Финансовый 2 3 2 2 3" xfId="145"/>
    <cellStyle name="Финансовый 2 3 2 2 3 2" xfId="286"/>
    <cellStyle name="Финансовый 2 3 2 2 3 2 2" xfId="591"/>
    <cellStyle name="Финансовый 2 3 2 2 3 2 2 2" xfId="1201"/>
    <cellStyle name="Финансовый 2 3 2 2 3 2 3" xfId="896"/>
    <cellStyle name="Финансовый 2 3 2 2 3 3" xfId="451"/>
    <cellStyle name="Финансовый 2 3 2 2 3 3 2" xfId="1061"/>
    <cellStyle name="Финансовый 2 3 2 2 3 4" xfId="756"/>
    <cellStyle name="Финансовый 2 3 2 2 4" xfId="85"/>
    <cellStyle name="Финансовый 2 3 2 2 4 2" xfId="391"/>
    <cellStyle name="Финансовый 2 3 2 2 4 2 2" xfId="1001"/>
    <cellStyle name="Финансовый 2 3 2 2 4 3" xfId="696"/>
    <cellStyle name="Финансовый 2 3 2 2 5" xfId="214"/>
    <cellStyle name="Финансовый 2 3 2 2 5 2" xfId="519"/>
    <cellStyle name="Финансовый 2 3 2 2 5 2 2" xfId="1129"/>
    <cellStyle name="Финансовый 2 3 2 2 5 3" xfId="824"/>
    <cellStyle name="Финансовый 2 3 2 2 6" xfId="350"/>
    <cellStyle name="Финансовый 2 3 2 2 6 2" xfId="960"/>
    <cellStyle name="Финансовый 2 3 2 2 7" xfId="655"/>
    <cellStyle name="Финансовый 2 3 2 3" xfId="100"/>
    <cellStyle name="Финансовый 2 3 2 3 2" xfId="160"/>
    <cellStyle name="Финансовый 2 3 2 3 2 2" xfId="300"/>
    <cellStyle name="Финансовый 2 3 2 3 2 2 2" xfId="605"/>
    <cellStyle name="Финансовый 2 3 2 3 2 2 2 2" xfId="1215"/>
    <cellStyle name="Финансовый 2 3 2 3 2 2 3" xfId="910"/>
    <cellStyle name="Финансовый 2 3 2 3 2 3" xfId="466"/>
    <cellStyle name="Финансовый 2 3 2 3 2 3 2" xfId="1076"/>
    <cellStyle name="Финансовый 2 3 2 3 2 4" xfId="771"/>
    <cellStyle name="Финансовый 2 3 2 3 3" xfId="245"/>
    <cellStyle name="Финансовый 2 3 2 3 3 2" xfId="550"/>
    <cellStyle name="Финансовый 2 3 2 3 3 2 2" xfId="1160"/>
    <cellStyle name="Финансовый 2 3 2 3 3 3" xfId="855"/>
    <cellStyle name="Финансовый 2 3 2 3 4" xfId="406"/>
    <cellStyle name="Финансовый 2 3 2 3 4 2" xfId="1016"/>
    <cellStyle name="Финансовый 2 3 2 3 5" xfId="711"/>
    <cellStyle name="Финансовый 2 3 2 4" xfId="130"/>
    <cellStyle name="Финансовый 2 3 2 4 2" xfId="272"/>
    <cellStyle name="Финансовый 2 3 2 4 2 2" xfId="577"/>
    <cellStyle name="Финансовый 2 3 2 4 2 2 2" xfId="1187"/>
    <cellStyle name="Финансовый 2 3 2 4 2 3" xfId="882"/>
    <cellStyle name="Финансовый 2 3 2 4 3" xfId="436"/>
    <cellStyle name="Финансовый 2 3 2 4 3 2" xfId="1046"/>
    <cellStyle name="Финансовый 2 3 2 4 4" xfId="741"/>
    <cellStyle name="Финансовый 2 3 2 5" xfId="70"/>
    <cellStyle name="Финансовый 2 3 2 5 2" xfId="224"/>
    <cellStyle name="Финансовый 2 3 2 5 2 2" xfId="529"/>
    <cellStyle name="Финансовый 2 3 2 5 2 2 2" xfId="1139"/>
    <cellStyle name="Финансовый 2 3 2 5 2 3" xfId="834"/>
    <cellStyle name="Финансовый 2 3 2 5 3" xfId="376"/>
    <cellStyle name="Финансовый 2 3 2 5 3 2" xfId="986"/>
    <cellStyle name="Финансовый 2 3 2 5 4" xfId="681"/>
    <cellStyle name="Финансовый 2 3 2 6" xfId="56"/>
    <cellStyle name="Финансовый 2 3 2 6 2" xfId="366"/>
    <cellStyle name="Финансовый 2 3 2 6 2 2" xfId="976"/>
    <cellStyle name="Финансовый 2 3 2 6 3" xfId="671"/>
    <cellStyle name="Финансовый 2 3 2 7" xfId="198"/>
    <cellStyle name="Финансовый 2 3 2 7 2" xfId="503"/>
    <cellStyle name="Финансовый 2 3 2 7 2 2" xfId="1113"/>
    <cellStyle name="Финансовый 2 3 2 7 3" xfId="808"/>
    <cellStyle name="Финансовый 2 3 2 8" xfId="334"/>
    <cellStyle name="Финансовый 2 3 2 8 2" xfId="944"/>
    <cellStyle name="Финансовый 2 3 2 9" xfId="639"/>
    <cellStyle name="Финансовый 2 3 3" xfId="32"/>
    <cellStyle name="Финансовый 2 3 3 2" xfId="90"/>
    <cellStyle name="Финансовый 2 3 3 2 2" xfId="120"/>
    <cellStyle name="Финансовый 2 3 3 2 2 2" xfId="180"/>
    <cellStyle name="Финансовый 2 3 3 2 2 2 2" xfId="318"/>
    <cellStyle name="Финансовый 2 3 3 2 2 2 2 2" xfId="623"/>
    <cellStyle name="Финансовый 2 3 3 2 2 2 2 2 2" xfId="1233"/>
    <cellStyle name="Финансовый 2 3 3 2 2 2 2 3" xfId="928"/>
    <cellStyle name="Финансовый 2 3 3 2 2 2 3" xfId="486"/>
    <cellStyle name="Финансовый 2 3 3 2 2 2 3 2" xfId="1096"/>
    <cellStyle name="Финансовый 2 3 3 2 2 2 4" xfId="791"/>
    <cellStyle name="Финансовый 2 3 3 2 2 3" xfId="263"/>
    <cellStyle name="Финансовый 2 3 3 2 2 3 2" xfId="568"/>
    <cellStyle name="Финансовый 2 3 3 2 2 3 2 2" xfId="1178"/>
    <cellStyle name="Финансовый 2 3 3 2 2 3 3" xfId="873"/>
    <cellStyle name="Финансовый 2 3 3 2 2 4" xfId="426"/>
    <cellStyle name="Финансовый 2 3 3 2 2 4 2" xfId="1036"/>
    <cellStyle name="Финансовый 2 3 3 2 2 5" xfId="731"/>
    <cellStyle name="Финансовый 2 3 3 2 3" xfId="150"/>
    <cellStyle name="Финансовый 2 3 3 2 3 2" xfId="290"/>
    <cellStyle name="Финансовый 2 3 3 2 3 2 2" xfId="595"/>
    <cellStyle name="Финансовый 2 3 3 2 3 2 2 2" xfId="1205"/>
    <cellStyle name="Финансовый 2 3 3 2 3 2 3" xfId="900"/>
    <cellStyle name="Финансовый 2 3 3 2 3 3" xfId="456"/>
    <cellStyle name="Финансовый 2 3 3 2 3 3 2" xfId="1066"/>
    <cellStyle name="Финансовый 2 3 3 2 3 4" xfId="761"/>
    <cellStyle name="Финансовый 2 3 3 2 4" xfId="236"/>
    <cellStyle name="Финансовый 2 3 3 2 4 2" xfId="541"/>
    <cellStyle name="Финансовый 2 3 3 2 4 2 2" xfId="1151"/>
    <cellStyle name="Финансовый 2 3 3 2 4 3" xfId="846"/>
    <cellStyle name="Финансовый 2 3 3 2 5" xfId="396"/>
    <cellStyle name="Финансовый 2 3 3 2 5 2" xfId="1006"/>
    <cellStyle name="Финансовый 2 3 3 2 6" xfId="701"/>
    <cellStyle name="Финансовый 2 3 3 3" xfId="105"/>
    <cellStyle name="Финансовый 2 3 3 3 2" xfId="165"/>
    <cellStyle name="Финансовый 2 3 3 3 2 2" xfId="304"/>
    <cellStyle name="Финансовый 2 3 3 3 2 2 2" xfId="609"/>
    <cellStyle name="Финансовый 2 3 3 3 2 2 2 2" xfId="1219"/>
    <cellStyle name="Финансовый 2 3 3 3 2 2 3" xfId="914"/>
    <cellStyle name="Финансовый 2 3 3 3 2 3" xfId="471"/>
    <cellStyle name="Финансовый 2 3 3 3 2 3 2" xfId="1081"/>
    <cellStyle name="Финансовый 2 3 3 3 2 4" xfId="776"/>
    <cellStyle name="Финансовый 2 3 3 3 3" xfId="250"/>
    <cellStyle name="Финансовый 2 3 3 3 3 2" xfId="555"/>
    <cellStyle name="Финансовый 2 3 3 3 3 2 2" xfId="1165"/>
    <cellStyle name="Финансовый 2 3 3 3 3 3" xfId="860"/>
    <cellStyle name="Финансовый 2 3 3 3 4" xfId="411"/>
    <cellStyle name="Финансовый 2 3 3 3 4 2" xfId="1021"/>
    <cellStyle name="Финансовый 2 3 3 3 5" xfId="716"/>
    <cellStyle name="Финансовый 2 3 3 4" xfId="135"/>
    <cellStyle name="Финансовый 2 3 3 4 2" xfId="276"/>
    <cellStyle name="Финансовый 2 3 3 4 2 2" xfId="581"/>
    <cellStyle name="Финансовый 2 3 3 4 2 2 2" xfId="1191"/>
    <cellStyle name="Финансовый 2 3 3 4 2 3" xfId="886"/>
    <cellStyle name="Финансовый 2 3 3 4 3" xfId="441"/>
    <cellStyle name="Финансовый 2 3 3 4 3 2" xfId="1051"/>
    <cellStyle name="Финансовый 2 3 3 4 4" xfId="746"/>
    <cellStyle name="Финансовый 2 3 3 5" xfId="75"/>
    <cellStyle name="Финансовый 2 3 3 5 2" xfId="381"/>
    <cellStyle name="Финансовый 2 3 3 5 2 2" xfId="991"/>
    <cellStyle name="Финансовый 2 3 3 5 3" xfId="686"/>
    <cellStyle name="Финансовый 2 3 3 6" xfId="206"/>
    <cellStyle name="Финансовый 2 3 3 6 2" xfId="511"/>
    <cellStyle name="Финансовый 2 3 3 6 2 2" xfId="1121"/>
    <cellStyle name="Финансовый 2 3 3 6 3" xfId="816"/>
    <cellStyle name="Финансовый 2 3 3 7" xfId="342"/>
    <cellStyle name="Финансовый 2 3 3 7 2" xfId="952"/>
    <cellStyle name="Финансовый 2 3 3 8" xfId="647"/>
    <cellStyle name="Финансовый 2 3 4" xfId="80"/>
    <cellStyle name="Финансовый 2 3 4 2" xfId="110"/>
    <cellStyle name="Финансовый 2 3 4 2 2" xfId="170"/>
    <cellStyle name="Финансовый 2 3 4 2 2 2" xfId="309"/>
    <cellStyle name="Финансовый 2 3 4 2 2 2 2" xfId="614"/>
    <cellStyle name="Финансовый 2 3 4 2 2 2 2 2" xfId="1224"/>
    <cellStyle name="Финансовый 2 3 4 2 2 2 3" xfId="919"/>
    <cellStyle name="Финансовый 2 3 4 2 2 3" xfId="476"/>
    <cellStyle name="Финансовый 2 3 4 2 2 3 2" xfId="1086"/>
    <cellStyle name="Финансовый 2 3 4 2 2 4" xfId="781"/>
    <cellStyle name="Финансовый 2 3 4 2 3" xfId="254"/>
    <cellStyle name="Финансовый 2 3 4 2 3 2" xfId="559"/>
    <cellStyle name="Финансовый 2 3 4 2 3 2 2" xfId="1169"/>
    <cellStyle name="Финансовый 2 3 4 2 3 3" xfId="864"/>
    <cellStyle name="Финансовый 2 3 4 2 4" xfId="416"/>
    <cellStyle name="Финансовый 2 3 4 2 4 2" xfId="1026"/>
    <cellStyle name="Финансовый 2 3 4 2 5" xfId="721"/>
    <cellStyle name="Финансовый 2 3 4 3" xfId="140"/>
    <cellStyle name="Финансовый 2 3 4 3 2" xfId="281"/>
    <cellStyle name="Финансовый 2 3 4 3 2 2" xfId="586"/>
    <cellStyle name="Финансовый 2 3 4 3 2 2 2" xfId="1196"/>
    <cellStyle name="Финансовый 2 3 4 3 2 3" xfId="891"/>
    <cellStyle name="Финансовый 2 3 4 3 3" xfId="446"/>
    <cellStyle name="Финансовый 2 3 4 3 3 2" xfId="1056"/>
    <cellStyle name="Финансовый 2 3 4 3 4" xfId="751"/>
    <cellStyle name="Финансовый 2 3 4 4" xfId="230"/>
    <cellStyle name="Финансовый 2 3 4 4 2" xfId="535"/>
    <cellStyle name="Финансовый 2 3 4 4 2 2" xfId="1145"/>
    <cellStyle name="Финансовый 2 3 4 4 3" xfId="840"/>
    <cellStyle name="Финансовый 2 3 4 5" xfId="386"/>
    <cellStyle name="Финансовый 2 3 4 5 2" xfId="996"/>
    <cellStyle name="Финансовый 2 3 4 6" xfId="691"/>
    <cellStyle name="Финансовый 2 3 5" xfId="95"/>
    <cellStyle name="Финансовый 2 3 5 2" xfId="155"/>
    <cellStyle name="Финансовый 2 3 5 2 2" xfId="295"/>
    <cellStyle name="Финансовый 2 3 5 2 2 2" xfId="600"/>
    <cellStyle name="Финансовый 2 3 5 2 2 2 2" xfId="1210"/>
    <cellStyle name="Финансовый 2 3 5 2 2 3" xfId="905"/>
    <cellStyle name="Финансовый 2 3 5 2 3" xfId="461"/>
    <cellStyle name="Финансовый 2 3 5 2 3 2" xfId="1071"/>
    <cellStyle name="Финансовый 2 3 5 2 4" xfId="766"/>
    <cellStyle name="Финансовый 2 3 5 3" xfId="241"/>
    <cellStyle name="Финансовый 2 3 5 3 2" xfId="546"/>
    <cellStyle name="Финансовый 2 3 5 3 2 2" xfId="1156"/>
    <cellStyle name="Финансовый 2 3 5 3 3" xfId="851"/>
    <cellStyle name="Финансовый 2 3 5 4" xfId="401"/>
    <cellStyle name="Финансовый 2 3 5 4 2" xfId="1011"/>
    <cellStyle name="Финансовый 2 3 5 5" xfId="706"/>
    <cellStyle name="Финансовый 2 3 6" xfId="125"/>
    <cellStyle name="Финансовый 2 3 6 2" xfId="267"/>
    <cellStyle name="Финансовый 2 3 6 2 2" xfId="572"/>
    <cellStyle name="Финансовый 2 3 6 2 2 2" xfId="1182"/>
    <cellStyle name="Финансовый 2 3 6 2 3" xfId="877"/>
    <cellStyle name="Финансовый 2 3 6 3" xfId="431"/>
    <cellStyle name="Финансовый 2 3 6 3 2" xfId="1041"/>
    <cellStyle name="Финансовый 2 3 6 4" xfId="736"/>
    <cellStyle name="Финансовый 2 3 7" xfId="65"/>
    <cellStyle name="Финансовый 2 3 7 2" xfId="219"/>
    <cellStyle name="Финансовый 2 3 7 2 2" xfId="524"/>
    <cellStyle name="Финансовый 2 3 7 2 2 2" xfId="1134"/>
    <cellStyle name="Финансовый 2 3 7 2 3" xfId="829"/>
    <cellStyle name="Финансовый 2 3 7 3" xfId="371"/>
    <cellStyle name="Финансовый 2 3 7 3 2" xfId="981"/>
    <cellStyle name="Финансовый 2 3 7 4" xfId="676"/>
    <cellStyle name="Финансовый 2 3 8" xfId="48"/>
    <cellStyle name="Финансовый 2 3 8 2" xfId="358"/>
    <cellStyle name="Финансовый 2 3 8 2 2" xfId="968"/>
    <cellStyle name="Финансовый 2 3 8 3" xfId="663"/>
    <cellStyle name="Финансовый 2 3 9" xfId="190"/>
    <cellStyle name="Финансовый 2 3 9 2" xfId="495"/>
    <cellStyle name="Финансовый 2 3 9 2 2" xfId="1105"/>
    <cellStyle name="Финансовый 2 3 9 3" xfId="800"/>
    <cellStyle name="Финансовый 2 4" xfId="18"/>
    <cellStyle name="Финансовый 2 4 2" xfId="36"/>
    <cellStyle name="Финансовый 2 4 2 2" xfId="113"/>
    <cellStyle name="Финансовый 2 4 2 2 2" xfId="173"/>
    <cellStyle name="Финансовый 2 4 2 2 2 2" xfId="312"/>
    <cellStyle name="Финансовый 2 4 2 2 2 2 2" xfId="617"/>
    <cellStyle name="Финансовый 2 4 2 2 2 2 2 2" xfId="1227"/>
    <cellStyle name="Финансовый 2 4 2 2 2 2 3" xfId="922"/>
    <cellStyle name="Финансовый 2 4 2 2 2 3" xfId="479"/>
    <cellStyle name="Финансовый 2 4 2 2 2 3 2" xfId="1089"/>
    <cellStyle name="Финансовый 2 4 2 2 2 4" xfId="784"/>
    <cellStyle name="Финансовый 2 4 2 2 3" xfId="256"/>
    <cellStyle name="Финансовый 2 4 2 2 3 2" xfId="561"/>
    <cellStyle name="Финансовый 2 4 2 2 3 2 2" xfId="1171"/>
    <cellStyle name="Финансовый 2 4 2 2 3 3" xfId="866"/>
    <cellStyle name="Финансовый 2 4 2 2 4" xfId="419"/>
    <cellStyle name="Финансовый 2 4 2 2 4 2" xfId="1029"/>
    <cellStyle name="Финансовый 2 4 2 2 5" xfId="724"/>
    <cellStyle name="Финансовый 2 4 2 3" xfId="143"/>
    <cellStyle name="Финансовый 2 4 2 3 2" xfId="284"/>
    <cellStyle name="Финансовый 2 4 2 3 2 2" xfId="589"/>
    <cellStyle name="Финансовый 2 4 2 3 2 2 2" xfId="1199"/>
    <cellStyle name="Финансовый 2 4 2 3 2 3" xfId="894"/>
    <cellStyle name="Финансовый 2 4 2 3 3" xfId="449"/>
    <cellStyle name="Финансовый 2 4 2 3 3 2" xfId="1059"/>
    <cellStyle name="Финансовый 2 4 2 3 4" xfId="754"/>
    <cellStyle name="Финансовый 2 4 2 4" xfId="83"/>
    <cellStyle name="Финансовый 2 4 2 4 2" xfId="389"/>
    <cellStyle name="Финансовый 2 4 2 4 2 2" xfId="999"/>
    <cellStyle name="Финансовый 2 4 2 4 3" xfId="694"/>
    <cellStyle name="Финансовый 2 4 2 5" xfId="210"/>
    <cellStyle name="Финансовый 2 4 2 5 2" xfId="515"/>
    <cellStyle name="Финансовый 2 4 2 5 2 2" xfId="1125"/>
    <cellStyle name="Финансовый 2 4 2 5 3" xfId="820"/>
    <cellStyle name="Финансовый 2 4 2 6" xfId="346"/>
    <cellStyle name="Финансовый 2 4 2 6 2" xfId="956"/>
    <cellStyle name="Финансовый 2 4 2 7" xfId="651"/>
    <cellStyle name="Финансовый 2 4 3" xfId="98"/>
    <cellStyle name="Финансовый 2 4 3 2" xfId="158"/>
    <cellStyle name="Финансовый 2 4 3 2 2" xfId="298"/>
    <cellStyle name="Финансовый 2 4 3 2 2 2" xfId="603"/>
    <cellStyle name="Финансовый 2 4 3 2 2 2 2" xfId="1213"/>
    <cellStyle name="Финансовый 2 4 3 2 2 3" xfId="908"/>
    <cellStyle name="Финансовый 2 4 3 2 3" xfId="464"/>
    <cellStyle name="Финансовый 2 4 3 2 3 2" xfId="1074"/>
    <cellStyle name="Финансовый 2 4 3 2 4" xfId="769"/>
    <cellStyle name="Финансовый 2 4 3 3" xfId="243"/>
    <cellStyle name="Финансовый 2 4 3 3 2" xfId="548"/>
    <cellStyle name="Финансовый 2 4 3 3 2 2" xfId="1158"/>
    <cellStyle name="Финансовый 2 4 3 3 3" xfId="853"/>
    <cellStyle name="Финансовый 2 4 3 4" xfId="404"/>
    <cellStyle name="Финансовый 2 4 3 4 2" xfId="1014"/>
    <cellStyle name="Финансовый 2 4 3 5" xfId="709"/>
    <cellStyle name="Финансовый 2 4 4" xfId="128"/>
    <cellStyle name="Финансовый 2 4 4 2" xfId="270"/>
    <cellStyle name="Финансовый 2 4 4 2 2" xfId="575"/>
    <cellStyle name="Финансовый 2 4 4 2 2 2" xfId="1185"/>
    <cellStyle name="Финансовый 2 4 4 2 3" xfId="880"/>
    <cellStyle name="Финансовый 2 4 4 3" xfId="434"/>
    <cellStyle name="Финансовый 2 4 4 3 2" xfId="1044"/>
    <cellStyle name="Финансовый 2 4 4 4" xfId="739"/>
    <cellStyle name="Финансовый 2 4 5" xfId="68"/>
    <cellStyle name="Финансовый 2 4 5 2" xfId="222"/>
    <cellStyle name="Финансовый 2 4 5 2 2" xfId="527"/>
    <cellStyle name="Финансовый 2 4 5 2 2 2" xfId="1137"/>
    <cellStyle name="Финансовый 2 4 5 2 3" xfId="832"/>
    <cellStyle name="Финансовый 2 4 5 3" xfId="374"/>
    <cellStyle name="Финансовый 2 4 5 3 2" xfId="984"/>
    <cellStyle name="Финансовый 2 4 5 4" xfId="679"/>
    <cellStyle name="Финансовый 2 4 6" xfId="52"/>
    <cellStyle name="Финансовый 2 4 6 2" xfId="362"/>
    <cellStyle name="Финансовый 2 4 6 2 2" xfId="972"/>
    <cellStyle name="Финансовый 2 4 6 3" xfId="667"/>
    <cellStyle name="Финансовый 2 4 7" xfId="194"/>
    <cellStyle name="Финансовый 2 4 7 2" xfId="499"/>
    <cellStyle name="Финансовый 2 4 7 2 2" xfId="1109"/>
    <cellStyle name="Финансовый 2 4 7 3" xfId="804"/>
    <cellStyle name="Финансовый 2 4 8" xfId="330"/>
    <cellStyle name="Финансовый 2 4 8 2" xfId="940"/>
    <cellStyle name="Финансовый 2 4 9" xfId="635"/>
    <cellStyle name="Финансовый 2 5" xfId="28"/>
    <cellStyle name="Финансовый 2 5 2" xfId="88"/>
    <cellStyle name="Финансовый 2 5 2 2" xfId="118"/>
    <cellStyle name="Финансовый 2 5 2 2 2" xfId="178"/>
    <cellStyle name="Финансовый 2 5 2 2 2 2" xfId="316"/>
    <cellStyle name="Финансовый 2 5 2 2 2 2 2" xfId="621"/>
    <cellStyle name="Финансовый 2 5 2 2 2 2 2 2" xfId="1231"/>
    <cellStyle name="Финансовый 2 5 2 2 2 2 3" xfId="926"/>
    <cellStyle name="Финансовый 2 5 2 2 2 3" xfId="484"/>
    <cellStyle name="Финансовый 2 5 2 2 2 3 2" xfId="1094"/>
    <cellStyle name="Финансовый 2 5 2 2 2 4" xfId="789"/>
    <cellStyle name="Финансовый 2 5 2 2 3" xfId="261"/>
    <cellStyle name="Финансовый 2 5 2 2 3 2" xfId="566"/>
    <cellStyle name="Финансовый 2 5 2 2 3 2 2" xfId="1176"/>
    <cellStyle name="Финансовый 2 5 2 2 3 3" xfId="871"/>
    <cellStyle name="Финансовый 2 5 2 2 4" xfId="424"/>
    <cellStyle name="Финансовый 2 5 2 2 4 2" xfId="1034"/>
    <cellStyle name="Финансовый 2 5 2 2 5" xfId="729"/>
    <cellStyle name="Финансовый 2 5 2 3" xfId="148"/>
    <cellStyle name="Финансовый 2 5 2 3 2" xfId="288"/>
    <cellStyle name="Финансовый 2 5 2 3 2 2" xfId="593"/>
    <cellStyle name="Финансовый 2 5 2 3 2 2 2" xfId="1203"/>
    <cellStyle name="Финансовый 2 5 2 3 2 3" xfId="898"/>
    <cellStyle name="Финансовый 2 5 2 3 3" xfId="454"/>
    <cellStyle name="Финансовый 2 5 2 3 3 2" xfId="1064"/>
    <cellStyle name="Финансовый 2 5 2 3 4" xfId="759"/>
    <cellStyle name="Финансовый 2 5 2 4" xfId="234"/>
    <cellStyle name="Финансовый 2 5 2 4 2" xfId="539"/>
    <cellStyle name="Финансовый 2 5 2 4 2 2" xfId="1149"/>
    <cellStyle name="Финансовый 2 5 2 4 3" xfId="844"/>
    <cellStyle name="Финансовый 2 5 2 5" xfId="394"/>
    <cellStyle name="Финансовый 2 5 2 5 2" xfId="1004"/>
    <cellStyle name="Финансовый 2 5 2 6" xfId="699"/>
    <cellStyle name="Финансовый 2 5 3" xfId="103"/>
    <cellStyle name="Финансовый 2 5 3 2" xfId="163"/>
    <cellStyle name="Финансовый 2 5 3 2 2" xfId="302"/>
    <cellStyle name="Финансовый 2 5 3 2 2 2" xfId="607"/>
    <cellStyle name="Финансовый 2 5 3 2 2 2 2" xfId="1217"/>
    <cellStyle name="Финансовый 2 5 3 2 2 3" xfId="912"/>
    <cellStyle name="Финансовый 2 5 3 2 3" xfId="469"/>
    <cellStyle name="Финансовый 2 5 3 2 3 2" xfId="1079"/>
    <cellStyle name="Финансовый 2 5 3 2 4" xfId="774"/>
    <cellStyle name="Финансовый 2 5 3 3" xfId="248"/>
    <cellStyle name="Финансовый 2 5 3 3 2" xfId="553"/>
    <cellStyle name="Финансовый 2 5 3 3 2 2" xfId="1163"/>
    <cellStyle name="Финансовый 2 5 3 3 3" xfId="858"/>
    <cellStyle name="Финансовый 2 5 3 4" xfId="409"/>
    <cellStyle name="Финансовый 2 5 3 4 2" xfId="1019"/>
    <cellStyle name="Финансовый 2 5 3 5" xfId="714"/>
    <cellStyle name="Финансовый 2 5 4" xfId="133"/>
    <cellStyle name="Финансовый 2 5 4 2" xfId="274"/>
    <cellStyle name="Финансовый 2 5 4 2 2" xfId="579"/>
    <cellStyle name="Финансовый 2 5 4 2 2 2" xfId="1189"/>
    <cellStyle name="Финансовый 2 5 4 2 3" xfId="884"/>
    <cellStyle name="Финансовый 2 5 4 3" xfId="439"/>
    <cellStyle name="Финансовый 2 5 4 3 2" xfId="1049"/>
    <cellStyle name="Финансовый 2 5 4 4" xfId="744"/>
    <cellStyle name="Финансовый 2 5 5" xfId="73"/>
    <cellStyle name="Финансовый 2 5 5 2" xfId="379"/>
    <cellStyle name="Финансовый 2 5 5 2 2" xfId="989"/>
    <cellStyle name="Финансовый 2 5 5 3" xfId="684"/>
    <cellStyle name="Финансовый 2 5 6" xfId="202"/>
    <cellStyle name="Финансовый 2 5 6 2" xfId="507"/>
    <cellStyle name="Финансовый 2 5 6 2 2" xfId="1117"/>
    <cellStyle name="Финансовый 2 5 6 3" xfId="812"/>
    <cellStyle name="Финансовый 2 5 7" xfId="338"/>
    <cellStyle name="Финансовый 2 5 7 2" xfId="948"/>
    <cellStyle name="Финансовый 2 5 8" xfId="643"/>
    <cellStyle name="Финансовый 2 6" xfId="78"/>
    <cellStyle name="Финансовый 2 6 2" xfId="108"/>
    <cellStyle name="Финансовый 2 6 2 2" xfId="168"/>
    <cellStyle name="Финансовый 2 6 2 2 2" xfId="307"/>
    <cellStyle name="Финансовый 2 6 2 2 2 2" xfId="612"/>
    <cellStyle name="Финансовый 2 6 2 2 2 2 2" xfId="1222"/>
    <cellStyle name="Финансовый 2 6 2 2 2 3" xfId="917"/>
    <cellStyle name="Финансовый 2 6 2 2 3" xfId="474"/>
    <cellStyle name="Финансовый 2 6 2 2 3 2" xfId="1084"/>
    <cellStyle name="Финансовый 2 6 2 2 4" xfId="779"/>
    <cellStyle name="Финансовый 2 6 2 3" xfId="252"/>
    <cellStyle name="Финансовый 2 6 2 3 2" xfId="557"/>
    <cellStyle name="Финансовый 2 6 2 3 2 2" xfId="1167"/>
    <cellStyle name="Финансовый 2 6 2 3 3" xfId="862"/>
    <cellStyle name="Финансовый 2 6 2 4" xfId="414"/>
    <cellStyle name="Финансовый 2 6 2 4 2" xfId="1024"/>
    <cellStyle name="Финансовый 2 6 2 5" xfId="719"/>
    <cellStyle name="Финансовый 2 6 3" xfId="138"/>
    <cellStyle name="Финансовый 2 6 3 2" xfId="279"/>
    <cellStyle name="Финансовый 2 6 3 2 2" xfId="584"/>
    <cellStyle name="Финансовый 2 6 3 2 2 2" xfId="1194"/>
    <cellStyle name="Финансовый 2 6 3 2 3" xfId="889"/>
    <cellStyle name="Финансовый 2 6 3 3" xfId="444"/>
    <cellStyle name="Финансовый 2 6 3 3 2" xfId="1054"/>
    <cellStyle name="Финансовый 2 6 3 4" xfId="749"/>
    <cellStyle name="Финансовый 2 6 4" xfId="228"/>
    <cellStyle name="Финансовый 2 6 4 2" xfId="533"/>
    <cellStyle name="Финансовый 2 6 4 2 2" xfId="1143"/>
    <cellStyle name="Финансовый 2 6 4 3" xfId="838"/>
    <cellStyle name="Финансовый 2 6 5" xfId="384"/>
    <cellStyle name="Финансовый 2 6 5 2" xfId="994"/>
    <cellStyle name="Финансовый 2 6 6" xfId="689"/>
    <cellStyle name="Финансовый 2 7" xfId="93"/>
    <cellStyle name="Финансовый 2 7 2" xfId="153"/>
    <cellStyle name="Финансовый 2 7 2 2" xfId="293"/>
    <cellStyle name="Финансовый 2 7 2 2 2" xfId="598"/>
    <cellStyle name="Финансовый 2 7 2 2 2 2" xfId="1208"/>
    <cellStyle name="Финансовый 2 7 2 2 3" xfId="903"/>
    <cellStyle name="Финансовый 2 7 2 3" xfId="459"/>
    <cellStyle name="Финансовый 2 7 2 3 2" xfId="1069"/>
    <cellStyle name="Финансовый 2 7 2 4" xfId="764"/>
    <cellStyle name="Финансовый 2 7 3" xfId="239"/>
    <cellStyle name="Финансовый 2 7 3 2" xfId="544"/>
    <cellStyle name="Финансовый 2 7 3 2 2" xfId="1154"/>
    <cellStyle name="Финансовый 2 7 3 3" xfId="849"/>
    <cellStyle name="Финансовый 2 7 4" xfId="399"/>
    <cellStyle name="Финансовый 2 7 4 2" xfId="1009"/>
    <cellStyle name="Финансовый 2 7 5" xfId="704"/>
    <cellStyle name="Финансовый 2 8" xfId="123"/>
    <cellStyle name="Финансовый 2 8 2" xfId="265"/>
    <cellStyle name="Финансовый 2 8 2 2" xfId="570"/>
    <cellStyle name="Финансовый 2 8 2 2 2" xfId="1180"/>
    <cellStyle name="Финансовый 2 8 2 3" xfId="875"/>
    <cellStyle name="Финансовый 2 8 3" xfId="429"/>
    <cellStyle name="Финансовый 2 8 3 2" xfId="1039"/>
    <cellStyle name="Финансовый 2 8 4" xfId="734"/>
    <cellStyle name="Финансовый 2 9" xfId="63"/>
    <cellStyle name="Финансовый 2 9 2" xfId="217"/>
    <cellStyle name="Финансовый 2 9 2 2" xfId="522"/>
    <cellStyle name="Финансовый 2 9 2 2 2" xfId="1132"/>
    <cellStyle name="Финансовый 2 9 2 3" xfId="827"/>
    <cellStyle name="Финансовый 2 9 3" xfId="369"/>
    <cellStyle name="Финансовый 2 9 3 2" xfId="979"/>
    <cellStyle name="Финансовый 2 9 4" xfId="674"/>
    <cellStyle name="Финансовый 3" xfId="11"/>
    <cellStyle name="Финансовый 3 2" xfId="15"/>
    <cellStyle name="Финансовый 3 2 2" xfId="23"/>
    <cellStyle name="Финансовый 3 2 2 2" xfId="41"/>
    <cellStyle name="Финансовый 3 2 2 2 2" xfId="177"/>
    <cellStyle name="Финансовый 3 2 2 2 2 2" xfId="483"/>
    <cellStyle name="Финансовый 3 2 2 2 2 2 2" xfId="1093"/>
    <cellStyle name="Финансовый 3 2 2 2 2 3" xfId="788"/>
    <cellStyle name="Финансовый 3 2 2 2 3" xfId="215"/>
    <cellStyle name="Финансовый 3 2 2 2 3 2" xfId="520"/>
    <cellStyle name="Финансовый 3 2 2 2 3 2 2" xfId="1130"/>
    <cellStyle name="Финансовый 3 2 2 2 3 3" xfId="825"/>
    <cellStyle name="Финансовый 3 2 2 2 4" xfId="351"/>
    <cellStyle name="Финансовый 3 2 2 2 4 2" xfId="961"/>
    <cellStyle name="Финансовый 3 2 2 2 5" xfId="656"/>
    <cellStyle name="Финансовый 3 2 2 3" xfId="117"/>
    <cellStyle name="Финансовый 3 2 2 3 2" xfId="260"/>
    <cellStyle name="Финансовый 3 2 2 3 2 2" xfId="565"/>
    <cellStyle name="Финансовый 3 2 2 3 2 2 2" xfId="1175"/>
    <cellStyle name="Финансовый 3 2 2 3 2 3" xfId="870"/>
    <cellStyle name="Финансовый 3 2 2 3 3" xfId="423"/>
    <cellStyle name="Финансовый 3 2 2 3 3 2" xfId="1033"/>
    <cellStyle name="Финансовый 3 2 2 3 4" xfId="728"/>
    <cellStyle name="Финансовый 3 2 2 4" xfId="57"/>
    <cellStyle name="Финансовый 3 2 2 4 2" xfId="367"/>
    <cellStyle name="Финансовый 3 2 2 4 2 2" xfId="977"/>
    <cellStyle name="Финансовый 3 2 2 4 3" xfId="672"/>
    <cellStyle name="Финансовый 3 2 2 5" xfId="199"/>
    <cellStyle name="Финансовый 3 2 2 5 2" xfId="504"/>
    <cellStyle name="Финансовый 3 2 2 5 2 2" xfId="1114"/>
    <cellStyle name="Финансовый 3 2 2 5 3" xfId="809"/>
    <cellStyle name="Финансовый 3 2 2 6" xfId="335"/>
    <cellStyle name="Финансовый 3 2 2 6 2" xfId="945"/>
    <cellStyle name="Финансовый 3 2 2 7" xfId="640"/>
    <cellStyle name="Финансовый 3 2 3" xfId="33"/>
    <cellStyle name="Финансовый 3 2 3 2" xfId="147"/>
    <cellStyle name="Финансовый 3 2 3 2 2" xfId="453"/>
    <cellStyle name="Финансовый 3 2 3 2 2 2" xfId="1063"/>
    <cellStyle name="Финансовый 3 2 3 2 3" xfId="758"/>
    <cellStyle name="Финансовый 3 2 3 3" xfId="207"/>
    <cellStyle name="Финансовый 3 2 3 3 2" xfId="512"/>
    <cellStyle name="Финансовый 3 2 3 3 2 2" xfId="1122"/>
    <cellStyle name="Финансовый 3 2 3 3 3" xfId="817"/>
    <cellStyle name="Финансовый 3 2 3 4" xfId="343"/>
    <cellStyle name="Финансовый 3 2 3 4 2" xfId="953"/>
    <cellStyle name="Финансовый 3 2 3 5" xfId="648"/>
    <cellStyle name="Финансовый 3 2 4" xfId="87"/>
    <cellStyle name="Финансовый 3 2 4 2" xfId="233"/>
    <cellStyle name="Финансовый 3 2 4 2 2" xfId="538"/>
    <cellStyle name="Финансовый 3 2 4 2 2 2" xfId="1148"/>
    <cellStyle name="Финансовый 3 2 4 2 3" xfId="843"/>
    <cellStyle name="Финансовый 3 2 4 3" xfId="393"/>
    <cellStyle name="Финансовый 3 2 4 3 2" xfId="1003"/>
    <cellStyle name="Финансовый 3 2 4 4" xfId="698"/>
    <cellStyle name="Финансовый 3 2 5" xfId="49"/>
    <cellStyle name="Финансовый 3 2 5 2" xfId="359"/>
    <cellStyle name="Финансовый 3 2 5 2 2" xfId="969"/>
    <cellStyle name="Финансовый 3 2 5 3" xfId="664"/>
    <cellStyle name="Финансовый 3 2 6" xfId="191"/>
    <cellStyle name="Финансовый 3 2 6 2" xfId="496"/>
    <cellStyle name="Финансовый 3 2 6 2 2" xfId="1106"/>
    <cellStyle name="Финансовый 3 2 6 3" xfId="801"/>
    <cellStyle name="Финансовый 3 2 7" xfId="327"/>
    <cellStyle name="Финансовый 3 2 7 2" xfId="937"/>
    <cellStyle name="Финансовый 3 2 8" xfId="632"/>
    <cellStyle name="Финансовый 3 3" xfId="19"/>
    <cellStyle name="Финансовый 3 3 2" xfId="37"/>
    <cellStyle name="Финансовый 3 3 2 2" xfId="162"/>
    <cellStyle name="Финансовый 3 3 2 2 2" xfId="468"/>
    <cellStyle name="Финансовый 3 3 2 2 2 2" xfId="1078"/>
    <cellStyle name="Финансовый 3 3 2 2 3" xfId="773"/>
    <cellStyle name="Финансовый 3 3 2 3" xfId="211"/>
    <cellStyle name="Финансовый 3 3 2 3 2" xfId="516"/>
    <cellStyle name="Финансовый 3 3 2 3 2 2" xfId="1126"/>
    <cellStyle name="Финансовый 3 3 2 3 3" xfId="821"/>
    <cellStyle name="Финансовый 3 3 2 4" xfId="347"/>
    <cellStyle name="Финансовый 3 3 2 4 2" xfId="957"/>
    <cellStyle name="Финансовый 3 3 2 5" xfId="652"/>
    <cellStyle name="Финансовый 3 3 3" xfId="102"/>
    <cellStyle name="Финансовый 3 3 3 2" xfId="247"/>
    <cellStyle name="Финансовый 3 3 3 2 2" xfId="552"/>
    <cellStyle name="Финансовый 3 3 3 2 2 2" xfId="1162"/>
    <cellStyle name="Финансовый 3 3 3 2 3" xfId="857"/>
    <cellStyle name="Финансовый 3 3 3 3" xfId="408"/>
    <cellStyle name="Финансовый 3 3 3 3 2" xfId="1018"/>
    <cellStyle name="Финансовый 3 3 3 4" xfId="713"/>
    <cellStyle name="Финансовый 3 3 4" xfId="53"/>
    <cellStyle name="Финансовый 3 3 4 2" xfId="363"/>
    <cellStyle name="Финансовый 3 3 4 2 2" xfId="973"/>
    <cellStyle name="Финансовый 3 3 4 3" xfId="668"/>
    <cellStyle name="Финансовый 3 3 5" xfId="195"/>
    <cellStyle name="Финансовый 3 3 5 2" xfId="500"/>
    <cellStyle name="Финансовый 3 3 5 2 2" xfId="1110"/>
    <cellStyle name="Финансовый 3 3 5 3" xfId="805"/>
    <cellStyle name="Финансовый 3 3 6" xfId="331"/>
    <cellStyle name="Финансовый 3 3 6 2" xfId="941"/>
    <cellStyle name="Финансовый 3 3 7" xfId="636"/>
    <cellStyle name="Финансовый 3 4" xfId="29"/>
    <cellStyle name="Финансовый 3 4 2" xfId="132"/>
    <cellStyle name="Финансовый 3 4 2 2" xfId="438"/>
    <cellStyle name="Финансовый 3 4 2 2 2" xfId="1048"/>
    <cellStyle name="Финансовый 3 4 2 3" xfId="743"/>
    <cellStyle name="Финансовый 3 4 3" xfId="203"/>
    <cellStyle name="Финансовый 3 4 3 2" xfId="508"/>
    <cellStyle name="Финансовый 3 4 3 2 2" xfId="1118"/>
    <cellStyle name="Финансовый 3 4 3 3" xfId="813"/>
    <cellStyle name="Финансовый 3 4 4" xfId="339"/>
    <cellStyle name="Финансовый 3 4 4 2" xfId="949"/>
    <cellStyle name="Финансовый 3 4 5" xfId="644"/>
    <cellStyle name="Финансовый 3 5" xfId="72"/>
    <cellStyle name="Финансовый 3 5 2" xfId="226"/>
    <cellStyle name="Финансовый 3 5 2 2" xfId="531"/>
    <cellStyle name="Финансовый 3 5 2 2 2" xfId="1141"/>
    <cellStyle name="Финансовый 3 5 2 3" xfId="836"/>
    <cellStyle name="Финансовый 3 5 3" xfId="378"/>
    <cellStyle name="Финансовый 3 5 3 2" xfId="988"/>
    <cellStyle name="Финансовый 3 5 4" xfId="683"/>
    <cellStyle name="Финансовый 3 6" xfId="45"/>
    <cellStyle name="Финансовый 3 6 2" xfId="355"/>
    <cellStyle name="Финансовый 3 6 2 2" xfId="965"/>
    <cellStyle name="Финансовый 3 6 3" xfId="660"/>
    <cellStyle name="Финансовый 3 7" xfId="187"/>
    <cellStyle name="Финансовый 3 7 2" xfId="492"/>
    <cellStyle name="Финансовый 3 7 2 2" xfId="1102"/>
    <cellStyle name="Финансовый 3 7 3" xfId="797"/>
    <cellStyle name="Финансовый 3 8" xfId="323"/>
    <cellStyle name="Финансовый 3 8 2" xfId="933"/>
    <cellStyle name="Финансовый 3 9" xfId="628"/>
    <cellStyle name="Финансовый 4" xfId="13"/>
    <cellStyle name="Финансовый 4 2" xfId="21"/>
    <cellStyle name="Финансовый 4 2 2" xfId="39"/>
    <cellStyle name="Финансовый 4 2 2 2" xfId="182"/>
    <cellStyle name="Финансовый 4 2 2 2 2" xfId="320"/>
    <cellStyle name="Финансовый 4 2 2 2 2 2" xfId="625"/>
    <cellStyle name="Финансовый 4 2 2 2 2 2 2" xfId="1235"/>
    <cellStyle name="Финансовый 4 2 2 2 2 3" xfId="930"/>
    <cellStyle name="Финансовый 4 2 2 2 3" xfId="488"/>
    <cellStyle name="Финансовый 4 2 2 2 3 2" xfId="1098"/>
    <cellStyle name="Финансовый 4 2 2 2 4" xfId="793"/>
    <cellStyle name="Финансовый 4 2 2 3" xfId="122"/>
    <cellStyle name="Финансовый 4 2 2 3 2" xfId="428"/>
    <cellStyle name="Финансовый 4 2 2 3 2 2" xfId="1038"/>
    <cellStyle name="Финансовый 4 2 2 3 3" xfId="733"/>
    <cellStyle name="Финансовый 4 2 2 4" xfId="213"/>
    <cellStyle name="Финансовый 4 2 2 4 2" xfId="518"/>
    <cellStyle name="Финансовый 4 2 2 4 2 2" xfId="1128"/>
    <cellStyle name="Финансовый 4 2 2 4 3" xfId="823"/>
    <cellStyle name="Финансовый 4 2 2 5" xfId="349"/>
    <cellStyle name="Финансовый 4 2 2 5 2" xfId="959"/>
    <cellStyle name="Финансовый 4 2 2 6" xfId="654"/>
    <cellStyle name="Финансовый 4 2 3" xfId="152"/>
    <cellStyle name="Финансовый 4 2 3 2" xfId="292"/>
    <cellStyle name="Финансовый 4 2 3 2 2" xfId="597"/>
    <cellStyle name="Финансовый 4 2 3 2 2 2" xfId="1207"/>
    <cellStyle name="Финансовый 4 2 3 2 3" xfId="902"/>
    <cellStyle name="Финансовый 4 2 3 3" xfId="458"/>
    <cellStyle name="Финансовый 4 2 3 3 2" xfId="1068"/>
    <cellStyle name="Финансовый 4 2 3 4" xfId="763"/>
    <cellStyle name="Финансовый 4 2 4" xfId="92"/>
    <cellStyle name="Финансовый 4 2 4 2" xfId="238"/>
    <cellStyle name="Финансовый 4 2 4 2 2" xfId="543"/>
    <cellStyle name="Финансовый 4 2 4 2 2 2" xfId="1153"/>
    <cellStyle name="Финансовый 4 2 4 2 3" xfId="848"/>
    <cellStyle name="Финансовый 4 2 4 3" xfId="398"/>
    <cellStyle name="Финансовый 4 2 4 3 2" xfId="1008"/>
    <cellStyle name="Финансовый 4 2 4 4" xfId="703"/>
    <cellStyle name="Финансовый 4 2 5" xfId="55"/>
    <cellStyle name="Финансовый 4 2 5 2" xfId="365"/>
    <cellStyle name="Финансовый 4 2 5 2 2" xfId="975"/>
    <cellStyle name="Финансовый 4 2 5 3" xfId="670"/>
    <cellStyle name="Финансовый 4 2 6" xfId="197"/>
    <cellStyle name="Финансовый 4 2 6 2" xfId="502"/>
    <cellStyle name="Финансовый 4 2 6 2 2" xfId="1112"/>
    <cellStyle name="Финансовый 4 2 6 3" xfId="807"/>
    <cellStyle name="Финансовый 4 2 7" xfId="333"/>
    <cellStyle name="Финансовый 4 2 7 2" xfId="943"/>
    <cellStyle name="Финансовый 4 2 8" xfId="638"/>
    <cellStyle name="Финансовый 4 3" xfId="31"/>
    <cellStyle name="Финансовый 4 3 2" xfId="167"/>
    <cellStyle name="Финансовый 4 3 2 2" xfId="306"/>
    <cellStyle name="Финансовый 4 3 2 2 2" xfId="611"/>
    <cellStyle name="Финансовый 4 3 2 2 2 2" xfId="1221"/>
    <cellStyle name="Финансовый 4 3 2 2 3" xfId="916"/>
    <cellStyle name="Финансовый 4 3 2 3" xfId="473"/>
    <cellStyle name="Финансовый 4 3 2 3 2" xfId="1083"/>
    <cellStyle name="Финансовый 4 3 2 4" xfId="778"/>
    <cellStyle name="Финансовый 4 3 3" xfId="107"/>
    <cellStyle name="Финансовый 4 3 3 2" xfId="413"/>
    <cellStyle name="Финансовый 4 3 3 2 2" xfId="1023"/>
    <cellStyle name="Финансовый 4 3 3 3" xfId="718"/>
    <cellStyle name="Финансовый 4 3 4" xfId="205"/>
    <cellStyle name="Финансовый 4 3 4 2" xfId="510"/>
    <cellStyle name="Финансовый 4 3 4 2 2" xfId="1120"/>
    <cellStyle name="Финансовый 4 3 4 3" xfId="815"/>
    <cellStyle name="Финансовый 4 3 5" xfId="341"/>
    <cellStyle name="Финансовый 4 3 5 2" xfId="951"/>
    <cellStyle name="Финансовый 4 3 6" xfId="646"/>
    <cellStyle name="Финансовый 4 4" xfId="137"/>
    <cellStyle name="Финансовый 4 4 2" xfId="278"/>
    <cellStyle name="Финансовый 4 4 2 2" xfId="583"/>
    <cellStyle name="Финансовый 4 4 2 2 2" xfId="1193"/>
    <cellStyle name="Финансовый 4 4 2 3" xfId="888"/>
    <cellStyle name="Финансовый 4 4 3" xfId="443"/>
    <cellStyle name="Финансовый 4 4 3 2" xfId="1053"/>
    <cellStyle name="Финансовый 4 4 4" xfId="748"/>
    <cellStyle name="Финансовый 4 5" xfId="77"/>
    <cellStyle name="Финансовый 4 5 2" xfId="227"/>
    <cellStyle name="Финансовый 4 5 2 2" xfId="532"/>
    <cellStyle name="Финансовый 4 5 2 2 2" xfId="1142"/>
    <cellStyle name="Финансовый 4 5 2 3" xfId="837"/>
    <cellStyle name="Финансовый 4 5 3" xfId="383"/>
    <cellStyle name="Финансовый 4 5 3 2" xfId="993"/>
    <cellStyle name="Финансовый 4 5 4" xfId="688"/>
    <cellStyle name="Финансовый 4 6" xfId="47"/>
    <cellStyle name="Финансовый 4 6 2" xfId="357"/>
    <cellStyle name="Финансовый 4 6 2 2" xfId="967"/>
    <cellStyle name="Финансовый 4 6 3" xfId="662"/>
    <cellStyle name="Финансовый 4 7" xfId="189"/>
    <cellStyle name="Финансовый 4 7 2" xfId="494"/>
    <cellStyle name="Финансовый 4 7 2 2" xfId="1104"/>
    <cellStyle name="Финансовый 4 7 3" xfId="799"/>
    <cellStyle name="Финансовый 4 8" xfId="325"/>
    <cellStyle name="Финансовый 4 8 2" xfId="935"/>
    <cellStyle name="Финансовый 4 9" xfId="630"/>
    <cellStyle name="Финансовый 5" xfId="17"/>
    <cellStyle name="Финансовый 5 2" xfId="35"/>
    <cellStyle name="Финансовый 5 2 2" xfId="172"/>
    <cellStyle name="Финансовый 5 2 2 2" xfId="311"/>
    <cellStyle name="Финансовый 5 2 2 2 2" xfId="616"/>
    <cellStyle name="Финансовый 5 2 2 2 2 2" xfId="1226"/>
    <cellStyle name="Финансовый 5 2 2 2 3" xfId="921"/>
    <cellStyle name="Финансовый 5 2 2 3" xfId="478"/>
    <cellStyle name="Финансовый 5 2 2 3 2" xfId="1088"/>
    <cellStyle name="Финансовый 5 2 2 4" xfId="783"/>
    <cellStyle name="Финансовый 5 2 3" xfId="112"/>
    <cellStyle name="Финансовый 5 2 3 2" xfId="418"/>
    <cellStyle name="Финансовый 5 2 3 2 2" xfId="1028"/>
    <cellStyle name="Финансовый 5 2 3 3" xfId="723"/>
    <cellStyle name="Финансовый 5 2 4" xfId="209"/>
    <cellStyle name="Финансовый 5 2 4 2" xfId="514"/>
    <cellStyle name="Финансовый 5 2 4 2 2" xfId="1124"/>
    <cellStyle name="Финансовый 5 2 4 3" xfId="819"/>
    <cellStyle name="Финансовый 5 2 5" xfId="345"/>
    <cellStyle name="Финансовый 5 2 5 2" xfId="955"/>
    <cellStyle name="Финансовый 5 2 6" xfId="650"/>
    <cellStyle name="Финансовый 5 3" xfId="142"/>
    <cellStyle name="Финансовый 5 3 2" xfId="283"/>
    <cellStyle name="Финансовый 5 3 2 2" xfId="588"/>
    <cellStyle name="Финансовый 5 3 2 2 2" xfId="1198"/>
    <cellStyle name="Финансовый 5 3 2 3" xfId="893"/>
    <cellStyle name="Финансовый 5 3 3" xfId="448"/>
    <cellStyle name="Финансовый 5 3 3 2" xfId="1058"/>
    <cellStyle name="Финансовый 5 3 4" xfId="753"/>
    <cellStyle name="Финансовый 5 4" xfId="82"/>
    <cellStyle name="Финансовый 5 4 2" xfId="232"/>
    <cellStyle name="Финансовый 5 4 2 2" xfId="537"/>
    <cellStyle name="Финансовый 5 4 2 2 2" xfId="1147"/>
    <cellStyle name="Финансовый 5 4 2 3" xfId="842"/>
    <cellStyle name="Финансовый 5 4 3" xfId="388"/>
    <cellStyle name="Финансовый 5 4 3 2" xfId="998"/>
    <cellStyle name="Финансовый 5 4 4" xfId="693"/>
    <cellStyle name="Финансовый 5 5" xfId="51"/>
    <cellStyle name="Финансовый 5 5 2" xfId="361"/>
    <cellStyle name="Финансовый 5 5 2 2" xfId="971"/>
    <cellStyle name="Финансовый 5 5 3" xfId="666"/>
    <cellStyle name="Финансовый 5 6" xfId="193"/>
    <cellStyle name="Финансовый 5 6 2" xfId="498"/>
    <cellStyle name="Финансовый 5 6 2 2" xfId="1108"/>
    <cellStyle name="Финансовый 5 6 3" xfId="803"/>
    <cellStyle name="Финансовый 5 7" xfId="329"/>
    <cellStyle name="Финансовый 5 7 2" xfId="939"/>
    <cellStyle name="Финансовый 5 8" xfId="634"/>
    <cellStyle name="Финансовый 6" xfId="27"/>
    <cellStyle name="Финансовый 6 2" xfId="157"/>
    <cellStyle name="Финансовый 6 2 2" xfId="297"/>
    <cellStyle name="Финансовый 6 2 2 2" xfId="602"/>
    <cellStyle name="Финансовый 6 2 2 2 2" xfId="1212"/>
    <cellStyle name="Финансовый 6 2 2 3" xfId="907"/>
    <cellStyle name="Финансовый 6 2 3" xfId="463"/>
    <cellStyle name="Финансовый 6 2 3 2" xfId="1073"/>
    <cellStyle name="Финансовый 6 2 4" xfId="768"/>
    <cellStyle name="Финансовый 6 3" xfId="97"/>
    <cellStyle name="Финансовый 6 3 2" xfId="403"/>
    <cellStyle name="Финансовый 6 3 2 2" xfId="1013"/>
    <cellStyle name="Финансовый 6 3 3" xfId="708"/>
    <cellStyle name="Финансовый 6 4" xfId="201"/>
    <cellStyle name="Финансовый 6 4 2" xfId="506"/>
    <cellStyle name="Финансовый 6 4 2 2" xfId="1116"/>
    <cellStyle name="Финансовый 6 4 3" xfId="811"/>
    <cellStyle name="Финансовый 6 5" xfId="337"/>
    <cellStyle name="Финансовый 6 5 2" xfId="947"/>
    <cellStyle name="Финансовый 6 6" xfId="642"/>
    <cellStyle name="Финансовый 7" xfId="127"/>
    <cellStyle name="Финансовый 7 2" xfId="269"/>
    <cellStyle name="Финансовый 7 2 2" xfId="574"/>
    <cellStyle name="Финансовый 7 2 2 2" xfId="1184"/>
    <cellStyle name="Финансовый 7 2 3" xfId="879"/>
    <cellStyle name="Финансовый 7 3" xfId="433"/>
    <cellStyle name="Финансовый 7 3 2" xfId="1043"/>
    <cellStyle name="Финансовый 7 4" xfId="738"/>
    <cellStyle name="Финансовый 8" xfId="184"/>
    <cellStyle name="Финансовый 8 2" xfId="321"/>
    <cellStyle name="Финансовый 8 2 2" xfId="626"/>
    <cellStyle name="Финансовый 8 2 2 2" xfId="1236"/>
    <cellStyle name="Финансовый 8 2 3" xfId="931"/>
    <cellStyle name="Финансовый 8 3" xfId="489"/>
    <cellStyle name="Финансовый 8 3 2" xfId="1099"/>
    <cellStyle name="Финансовый 8 4" xfId="794"/>
    <cellStyle name="Финансовый 9" xfId="67"/>
    <cellStyle name="Финансовый 9 2" xfId="221"/>
    <cellStyle name="Финансовый 9 2 2" xfId="526"/>
    <cellStyle name="Финансовый 9 2 2 2" xfId="1136"/>
    <cellStyle name="Финансовый 9 2 3" xfId="831"/>
    <cellStyle name="Финансовый 9 3" xfId="373"/>
    <cellStyle name="Финансовый 9 3 2" xfId="983"/>
    <cellStyle name="Финансовый 9 4" xfId="678"/>
  </cellStyles>
  <dxfs count="5">
    <dxf>
      <fill>
        <patternFill>
          <bgColor theme="4" tint="0.39994506668294322"/>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Стиль сводной таблицы 1" table="0" count="1">
      <tableStyleElement type="wholeTable" dxfId="4"/>
    </tableStyle>
    <tableStyle name="Стиль сводной таблицы 2" table="0" count="1">
      <tableStyleElement type="wholeTable" dxfId="3"/>
    </tableStyle>
    <tableStyle name="Стиль сводной таблицы 3" table="0" count="1">
      <tableStyleElement type="wholeTable" dxfId="2"/>
    </tableStyle>
    <tableStyle name="Стиль сводной таблицы 4" table="0" count="2">
      <tableStyleElement type="wholeTable" dxfId="1"/>
      <tableStyleElement type="pageFieldLabels" dxfId="0"/>
    </tableStyle>
  </tableStyles>
  <colors>
    <mruColors>
      <color rgb="FFCC99FF"/>
      <color rgb="FF99FF99"/>
      <color rgb="FFCCFF99"/>
      <color rgb="FFDDEBF7"/>
      <color rgb="FFD8BEEC"/>
      <color rgb="FF0066FF"/>
      <color rgb="FF06BE1C"/>
      <color rgb="FFFF00FF"/>
      <color rgb="FFC5DF41"/>
      <color rgb="FFECF0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ritsenkoIA/Documents/&#1056;&#1045;&#1043;_&#1044;&#1054;_&#1064;&#1072;&#1073;&#1083;&#1086;&#1085;_2022%2011%2023_&#1055;&#1088;&#1080;&#1084;&#1077;&#1088;&#109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Н_ПЕР"/>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tabSelected="1" zoomScale="70" zoomScaleNormal="70" workbookViewId="0">
      <selection activeCell="E18" sqref="E18"/>
    </sheetView>
  </sheetViews>
  <sheetFormatPr defaultColWidth="9.140625" defaultRowHeight="12.75" x14ac:dyDescent="0.2"/>
  <cols>
    <col min="1" max="3" width="9.140625" style="5"/>
    <col min="4" max="4" width="20.5703125" style="1" customWidth="1"/>
    <col min="5" max="6" width="71.42578125" style="1" customWidth="1"/>
    <col min="7" max="8" width="19.85546875" style="1" customWidth="1"/>
    <col min="9" max="9" width="9.140625" style="1"/>
    <col min="10" max="10" width="13.7109375" style="1" customWidth="1"/>
    <col min="11" max="11" width="31.42578125" style="1" customWidth="1"/>
    <col min="12" max="12" width="39.7109375" style="1" customWidth="1"/>
    <col min="13" max="13" width="19.85546875" style="1" customWidth="1"/>
    <col min="14" max="16384" width="9.140625" style="1"/>
  </cols>
  <sheetData>
    <row r="1" spans="1:12" x14ac:dyDescent="0.2">
      <c r="A1" s="6" t="s">
        <v>82</v>
      </c>
    </row>
    <row r="2" spans="1:12" x14ac:dyDescent="0.2">
      <c r="A2" s="6"/>
    </row>
    <row r="3" spans="1:12" ht="18.75" x14ac:dyDescent="0.3">
      <c r="D3" s="27" t="s">
        <v>83</v>
      </c>
    </row>
    <row r="4" spans="1:12" x14ac:dyDescent="0.2">
      <c r="A4" s="6"/>
      <c r="B4" s="7"/>
      <c r="C4" s="7"/>
    </row>
    <row r="5" spans="1:12" x14ac:dyDescent="0.2">
      <c r="A5" s="8"/>
      <c r="B5" s="8"/>
      <c r="C5" s="8"/>
    </row>
    <row r="6" spans="1:12" x14ac:dyDescent="0.2">
      <c r="A6" s="8"/>
      <c r="B6" s="8"/>
      <c r="C6" s="8"/>
      <c r="D6" s="31" t="s">
        <v>84</v>
      </c>
      <c r="E6" s="31" t="s">
        <v>85</v>
      </c>
      <c r="F6" s="31" t="s">
        <v>86</v>
      </c>
      <c r="G6" s="31" t="s">
        <v>87</v>
      </c>
    </row>
    <row r="7" spans="1:12" x14ac:dyDescent="0.2">
      <c r="D7" s="4">
        <v>1</v>
      </c>
      <c r="E7" s="4">
        <v>2</v>
      </c>
      <c r="F7" s="4">
        <v>3</v>
      </c>
      <c r="G7" s="4">
        <v>4</v>
      </c>
    </row>
    <row r="8" spans="1:12" s="3" customFormat="1" ht="15" x14ac:dyDescent="0.2">
      <c r="A8" s="17"/>
      <c r="B8" s="17"/>
      <c r="C8" s="17"/>
      <c r="D8" s="2" t="s">
        <v>88</v>
      </c>
      <c r="E8" s="2" t="s">
        <v>89</v>
      </c>
      <c r="F8" s="2" t="s">
        <v>90</v>
      </c>
      <c r="G8" s="13" t="s">
        <v>91</v>
      </c>
      <c r="H8" s="1"/>
    </row>
    <row r="9" spans="1:12" s="3" customFormat="1" ht="38.25" x14ac:dyDescent="0.25">
      <c r="A9" s="17"/>
      <c r="B9" s="17"/>
      <c r="C9" s="17"/>
      <c r="D9" s="9">
        <v>10101</v>
      </c>
      <c r="E9" s="2" t="s">
        <v>214</v>
      </c>
      <c r="F9" s="2" t="s">
        <v>93</v>
      </c>
      <c r="G9" s="14" t="s">
        <v>212</v>
      </c>
      <c r="H9" s="2"/>
    </row>
    <row r="10" spans="1:12" s="3" customFormat="1" ht="38.25" x14ac:dyDescent="0.25">
      <c r="A10" s="17"/>
      <c r="B10" s="17"/>
      <c r="C10" s="17"/>
      <c r="D10" s="9">
        <v>10102</v>
      </c>
      <c r="E10" s="2" t="s">
        <v>216</v>
      </c>
      <c r="F10" s="2" t="s">
        <v>93</v>
      </c>
      <c r="G10" s="14" t="s">
        <v>211</v>
      </c>
      <c r="H10" s="2"/>
    </row>
    <row r="11" spans="1:12" s="3" customFormat="1" ht="15" x14ac:dyDescent="0.25">
      <c r="A11" s="17"/>
      <c r="B11" s="17"/>
      <c r="C11" s="17"/>
      <c r="D11" s="9">
        <v>10103</v>
      </c>
      <c r="E11" s="2" t="s">
        <v>217</v>
      </c>
      <c r="F11" s="2" t="s">
        <v>93</v>
      </c>
      <c r="G11" s="14" t="s">
        <v>208</v>
      </c>
      <c r="H11" s="2"/>
    </row>
    <row r="12" spans="1:12" s="3" customFormat="1" ht="15" x14ac:dyDescent="0.25">
      <c r="A12" s="17"/>
      <c r="B12" s="17"/>
      <c r="C12" s="17"/>
      <c r="D12" s="9">
        <v>10104</v>
      </c>
      <c r="E12" s="2" t="s">
        <v>218</v>
      </c>
      <c r="F12" s="2" t="s">
        <v>93</v>
      </c>
      <c r="G12" s="14" t="s">
        <v>209</v>
      </c>
      <c r="H12" s="2"/>
    </row>
    <row r="13" spans="1:12" s="3" customFormat="1" ht="38.25" x14ac:dyDescent="0.25">
      <c r="A13" s="17"/>
      <c r="B13" s="17"/>
      <c r="C13" s="17"/>
      <c r="D13" s="9">
        <v>10109</v>
      </c>
      <c r="E13" s="2" t="s">
        <v>215</v>
      </c>
      <c r="F13" s="2" t="s">
        <v>93</v>
      </c>
      <c r="G13" s="14" t="s">
        <v>207</v>
      </c>
      <c r="H13" s="2"/>
    </row>
    <row r="14" spans="1:12" s="3" customFormat="1" ht="25.5" x14ac:dyDescent="0.25">
      <c r="A14" s="17"/>
      <c r="B14" s="17"/>
      <c r="C14" s="17"/>
      <c r="D14" s="9">
        <v>10110</v>
      </c>
      <c r="E14" s="2" t="s">
        <v>213</v>
      </c>
      <c r="F14" s="2" t="s">
        <v>93</v>
      </c>
      <c r="G14" s="14" t="s">
        <v>206</v>
      </c>
      <c r="H14" s="2"/>
    </row>
    <row r="15" spans="1:12" s="3" customFormat="1" ht="38.25" x14ac:dyDescent="0.25">
      <c r="A15" s="17"/>
      <c r="B15" s="17"/>
      <c r="C15" s="17"/>
      <c r="D15" s="9">
        <v>10111</v>
      </c>
      <c r="E15" s="2" t="s">
        <v>219</v>
      </c>
      <c r="F15" s="2" t="s">
        <v>93</v>
      </c>
      <c r="G15" s="14" t="s">
        <v>210</v>
      </c>
      <c r="H15" s="2"/>
    </row>
    <row r="16" spans="1:12" s="3" customFormat="1" ht="25.5" x14ac:dyDescent="0.25">
      <c r="A16" s="17"/>
      <c r="B16" s="17"/>
      <c r="C16" s="17"/>
      <c r="D16" s="10" t="s">
        <v>105</v>
      </c>
      <c r="E16" s="28" t="s">
        <v>106</v>
      </c>
      <c r="F16" s="10" t="s">
        <v>107</v>
      </c>
      <c r="G16" s="14" t="s">
        <v>108</v>
      </c>
      <c r="J16" s="30"/>
      <c r="K16" s="47"/>
      <c r="L16" s="47"/>
    </row>
    <row r="17" spans="1:12" s="3" customFormat="1" x14ac:dyDescent="0.25">
      <c r="A17" s="17"/>
      <c r="B17" s="17"/>
      <c r="C17" s="17"/>
      <c r="D17" s="2"/>
      <c r="E17" s="2"/>
      <c r="F17" s="2"/>
      <c r="G17" s="2"/>
      <c r="H17" s="2"/>
    </row>
    <row r="18" spans="1:12" x14ac:dyDescent="0.2">
      <c r="D18" s="2"/>
      <c r="E18" s="2"/>
      <c r="F18" s="2"/>
      <c r="G18" s="2"/>
      <c r="H18" s="2"/>
    </row>
    <row r="19" spans="1:12" ht="15" x14ac:dyDescent="0.2">
      <c r="D19" s="2"/>
      <c r="E19" s="2"/>
      <c r="F19" s="2"/>
      <c r="G19" s="2"/>
      <c r="H19" s="2"/>
      <c r="J19" s="48"/>
      <c r="K19" s="49"/>
      <c r="L19" s="49"/>
    </row>
    <row r="20" spans="1:12" ht="15" x14ac:dyDescent="0.2">
      <c r="D20" s="2"/>
      <c r="E20" s="2"/>
      <c r="F20" s="2"/>
      <c r="G20" s="2"/>
      <c r="H20" s="2"/>
      <c r="J20" s="48"/>
      <c r="K20" s="49"/>
      <c r="L20" s="2"/>
    </row>
    <row r="21" spans="1:12" x14ac:dyDescent="0.2">
      <c r="D21" s="2"/>
      <c r="E21" s="2"/>
      <c r="F21" s="2"/>
      <c r="G21" s="2"/>
      <c r="H21" s="2"/>
    </row>
    <row r="22" spans="1:12" x14ac:dyDescent="0.2">
      <c r="D22" s="2"/>
      <c r="E22" s="2"/>
      <c r="F22" s="2"/>
      <c r="G22" s="2"/>
      <c r="H22" s="2"/>
    </row>
    <row r="23" spans="1:12" x14ac:dyDescent="0.2">
      <c r="D23" s="2"/>
      <c r="E23" s="2"/>
      <c r="F23" s="2"/>
      <c r="G23" s="2"/>
      <c r="H23" s="2"/>
    </row>
    <row r="24" spans="1:12" x14ac:dyDescent="0.2">
      <c r="D24" s="2"/>
      <c r="E24" s="2"/>
      <c r="F24" s="2"/>
      <c r="G24" s="2"/>
      <c r="H24" s="2"/>
    </row>
    <row r="25" spans="1:12" x14ac:dyDescent="0.2">
      <c r="D25" s="2"/>
      <c r="E25" s="2"/>
      <c r="F25" s="2"/>
      <c r="G25" s="2"/>
      <c r="H25" s="2"/>
    </row>
    <row r="26" spans="1:12" x14ac:dyDescent="0.2">
      <c r="D26" s="2"/>
      <c r="E26" s="2"/>
      <c r="F26" s="2"/>
      <c r="G26" s="2"/>
      <c r="H26" s="2"/>
    </row>
    <row r="27" spans="1:12" x14ac:dyDescent="0.2">
      <c r="D27" s="2"/>
      <c r="E27" s="2"/>
      <c r="F27" s="2"/>
      <c r="G27" s="2"/>
      <c r="H27" s="2"/>
    </row>
    <row r="28" spans="1:12" x14ac:dyDescent="0.2">
      <c r="D28" s="2"/>
      <c r="E28" s="2"/>
      <c r="F28" s="2"/>
      <c r="G28" s="2"/>
      <c r="H28" s="2"/>
    </row>
    <row r="29" spans="1:12" x14ac:dyDescent="0.2">
      <c r="D29" s="2"/>
      <c r="E29" s="2"/>
      <c r="F29" s="2"/>
      <c r="G29" s="2"/>
      <c r="H29" s="2"/>
    </row>
    <row r="30" spans="1:12" x14ac:dyDescent="0.2">
      <c r="D30" s="2"/>
      <c r="E30" s="2"/>
      <c r="F30" s="2"/>
      <c r="G30" s="2"/>
      <c r="H30" s="2"/>
    </row>
    <row r="31" spans="1:12" x14ac:dyDescent="0.2">
      <c r="D31" s="2"/>
      <c r="E31" s="2"/>
      <c r="F31" s="2"/>
      <c r="G31" s="2"/>
      <c r="H31" s="2"/>
    </row>
    <row r="32" spans="1:12" x14ac:dyDescent="0.2">
      <c r="D32" s="2"/>
      <c r="E32" s="2"/>
      <c r="F32" s="2"/>
      <c r="G32" s="2"/>
      <c r="H32" s="2"/>
    </row>
    <row r="33" spans="4:8" x14ac:dyDescent="0.2">
      <c r="D33" s="2"/>
      <c r="E33" s="2"/>
      <c r="F33" s="2"/>
      <c r="G33" s="2"/>
      <c r="H33" s="2"/>
    </row>
    <row r="34" spans="4:8" x14ac:dyDescent="0.2">
      <c r="D34" s="2"/>
      <c r="E34" s="2"/>
      <c r="F34" s="2"/>
      <c r="G34" s="2"/>
      <c r="H34" s="2"/>
    </row>
    <row r="35" spans="4:8" x14ac:dyDescent="0.2">
      <c r="D35" s="2"/>
      <c r="E35" s="2"/>
      <c r="F35" s="2"/>
      <c r="G35" s="2"/>
      <c r="H35" s="2"/>
    </row>
    <row r="36" spans="4:8" x14ac:dyDescent="0.2">
      <c r="D36" s="2"/>
      <c r="E36" s="2"/>
      <c r="F36" s="2"/>
      <c r="G36" s="2"/>
      <c r="H36" s="2"/>
    </row>
    <row r="37" spans="4:8" x14ac:dyDescent="0.2">
      <c r="D37" s="2"/>
      <c r="E37" s="2"/>
      <c r="F37" s="2"/>
      <c r="G37" s="2"/>
      <c r="H37" s="2"/>
    </row>
    <row r="38" spans="4:8" x14ac:dyDescent="0.2">
      <c r="D38" s="3"/>
      <c r="E38" s="3"/>
      <c r="F38" s="3"/>
      <c r="G38" s="3"/>
      <c r="H38" s="2"/>
    </row>
    <row r="39" spans="4:8" x14ac:dyDescent="0.2">
      <c r="D39" s="3"/>
      <c r="E39" s="3"/>
      <c r="F39" s="3"/>
      <c r="G39" s="3"/>
      <c r="H39" s="3"/>
    </row>
    <row r="40" spans="4:8" x14ac:dyDescent="0.2">
      <c r="D40" s="3"/>
      <c r="E40" s="3"/>
      <c r="F40" s="3"/>
      <c r="G40" s="3"/>
      <c r="H40" s="3"/>
    </row>
    <row r="41" spans="4:8" x14ac:dyDescent="0.2">
      <c r="D41" s="3"/>
      <c r="E41" s="3"/>
      <c r="F41" s="3"/>
      <c r="G41" s="3"/>
      <c r="H41" s="3"/>
    </row>
    <row r="42" spans="4:8" x14ac:dyDescent="0.2">
      <c r="D42" s="3"/>
      <c r="E42" s="3"/>
      <c r="F42" s="3"/>
      <c r="G42" s="3"/>
      <c r="H42" s="3"/>
    </row>
    <row r="43" spans="4:8" x14ac:dyDescent="0.2">
      <c r="D43" s="3"/>
      <c r="E43" s="3"/>
      <c r="F43" s="3"/>
      <c r="G43" s="3"/>
      <c r="H43" s="3"/>
    </row>
    <row r="44" spans="4:8" x14ac:dyDescent="0.2">
      <c r="D44" s="3"/>
      <c r="E44" s="3"/>
      <c r="F44" s="3"/>
      <c r="G44" s="3"/>
      <c r="H44" s="3"/>
    </row>
    <row r="45" spans="4:8" x14ac:dyDescent="0.2">
      <c r="D45" s="3"/>
      <c r="E45" s="3"/>
      <c r="F45" s="3"/>
      <c r="G45" s="3"/>
      <c r="H45" s="3"/>
    </row>
    <row r="46" spans="4:8" x14ac:dyDescent="0.2">
      <c r="D46" s="3"/>
      <c r="E46" s="3"/>
      <c r="F46" s="3"/>
      <c r="G46" s="3"/>
      <c r="H46" s="3"/>
    </row>
    <row r="47" spans="4:8" x14ac:dyDescent="0.2">
      <c r="D47" s="3"/>
      <c r="E47" s="3"/>
      <c r="F47" s="3"/>
      <c r="G47" s="3"/>
      <c r="H47" s="3"/>
    </row>
    <row r="48" spans="4:8" x14ac:dyDescent="0.2">
      <c r="D48" s="3"/>
      <c r="E48" s="3"/>
      <c r="F48" s="3"/>
      <c r="G48" s="3"/>
      <c r="H48" s="3"/>
    </row>
    <row r="49" spans="4:8" x14ac:dyDescent="0.2">
      <c r="D49" s="3"/>
      <c r="E49" s="3"/>
      <c r="F49" s="3"/>
      <c r="G49" s="3"/>
      <c r="H49" s="3"/>
    </row>
    <row r="50" spans="4:8" x14ac:dyDescent="0.2">
      <c r="D50" s="3"/>
      <c r="E50" s="3"/>
      <c r="F50" s="3"/>
      <c r="G50" s="3"/>
      <c r="H50" s="3"/>
    </row>
    <row r="51" spans="4:8" x14ac:dyDescent="0.2">
      <c r="D51" s="3"/>
      <c r="E51" s="3"/>
      <c r="F51" s="3"/>
      <c r="G51" s="3"/>
      <c r="H51" s="3"/>
    </row>
    <row r="52" spans="4:8" x14ac:dyDescent="0.2">
      <c r="D52" s="3"/>
      <c r="E52" s="3"/>
      <c r="F52" s="3"/>
      <c r="G52" s="3"/>
      <c r="H52" s="3"/>
    </row>
    <row r="53" spans="4:8" x14ac:dyDescent="0.2">
      <c r="D53" s="3"/>
      <c r="E53" s="3"/>
      <c r="F53" s="3"/>
      <c r="G53" s="3"/>
      <c r="H53" s="3"/>
    </row>
    <row r="54" spans="4:8" x14ac:dyDescent="0.2">
      <c r="D54" s="3"/>
      <c r="E54" s="3"/>
      <c r="F54" s="3"/>
      <c r="G54" s="3"/>
      <c r="H54" s="3"/>
    </row>
    <row r="55" spans="4:8" x14ac:dyDescent="0.2">
      <c r="D55" s="3"/>
      <c r="E55" s="3"/>
      <c r="F55" s="3"/>
      <c r="G55" s="3"/>
      <c r="H55" s="3"/>
    </row>
    <row r="56" spans="4:8" x14ac:dyDescent="0.2">
      <c r="D56" s="3"/>
      <c r="E56" s="3"/>
      <c r="F56" s="3"/>
      <c r="G56" s="3"/>
      <c r="H56" s="3"/>
    </row>
    <row r="57" spans="4:8" x14ac:dyDescent="0.2">
      <c r="D57" s="3"/>
      <c r="E57" s="3"/>
      <c r="F57" s="3"/>
      <c r="G57" s="3"/>
      <c r="H57" s="3"/>
    </row>
    <row r="58" spans="4:8" x14ac:dyDescent="0.2">
      <c r="D58" s="3"/>
      <c r="E58" s="3"/>
      <c r="F58" s="3"/>
      <c r="G58" s="3"/>
      <c r="H58" s="3"/>
    </row>
    <row r="59" spans="4:8" x14ac:dyDescent="0.2">
      <c r="H59" s="3"/>
    </row>
  </sheetData>
  <sortState ref="D9:H15">
    <sortCondition ref="D9:D15"/>
  </sortState>
  <phoneticPr fontId="18" type="noConversion"/>
  <hyperlinks>
    <hyperlink ref="G8" location="ГЛОССАРИЙ!A1" display="ГЛОССАРИЙ!"/>
    <hyperlink ref="G9" location="'10101'!A1" display="регистр 10101"/>
    <hyperlink ref="G14" location="'10110'!A1" display="регистр 10110"/>
    <hyperlink ref="G11" location="'10103'!A1" display="регистр 10103"/>
    <hyperlink ref="G12" location="'10104'!A1" display="регистр 10104"/>
    <hyperlink ref="G15" location="'10111'!A1" display="регистр 10111"/>
    <hyperlink ref="G13" location="'10109'!A1" display="регистр 10109"/>
    <hyperlink ref="G10" location="'10102'!A1" display="регистр 10102"/>
    <hyperlink ref="G16" location="СТР_НО!A1" display="СТР_НО!"/>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85" zoomScaleNormal="85" workbookViewId="0">
      <selection activeCell="D20" sqref="D20"/>
    </sheetView>
  </sheetViews>
  <sheetFormatPr defaultRowHeight="15" x14ac:dyDescent="0.25"/>
  <cols>
    <col min="1" max="3" width="5.140625" style="5" customWidth="1"/>
    <col min="5" max="5" width="18.42578125" customWidth="1"/>
    <col min="6" max="6" width="51.140625" customWidth="1"/>
  </cols>
  <sheetData>
    <row r="1" spans="1:7" x14ac:dyDescent="0.25">
      <c r="A1" s="6" t="s">
        <v>82</v>
      </c>
    </row>
    <row r="2" spans="1:7" x14ac:dyDescent="0.25">
      <c r="A2" s="6"/>
    </row>
    <row r="3" spans="1:7" ht="18.75" x14ac:dyDescent="0.3">
      <c r="A3" s="6"/>
      <c r="D3" s="27" t="s">
        <v>89</v>
      </c>
    </row>
    <row r="4" spans="1:7" x14ac:dyDescent="0.25">
      <c r="A4" s="6"/>
    </row>
    <row r="6" spans="1:7" ht="25.5" x14ac:dyDescent="0.25">
      <c r="A6" s="6"/>
      <c r="B6" s="7"/>
      <c r="C6" s="7"/>
      <c r="D6" s="31" t="s">
        <v>109</v>
      </c>
      <c r="E6" s="31" t="s">
        <v>110</v>
      </c>
      <c r="F6" s="31" t="s">
        <v>111</v>
      </c>
      <c r="G6" s="12"/>
    </row>
    <row r="7" spans="1:7" x14ac:dyDescent="0.25">
      <c r="A7" s="8"/>
      <c r="B7" s="8"/>
      <c r="C7" s="8"/>
      <c r="D7" s="4">
        <v>1</v>
      </c>
      <c r="E7" s="4">
        <v>2</v>
      </c>
      <c r="F7" s="4">
        <v>3</v>
      </c>
      <c r="G7" s="12"/>
    </row>
    <row r="8" spans="1:7" x14ac:dyDescent="0.25">
      <c r="A8" s="8"/>
      <c r="B8" s="8"/>
      <c r="C8" s="8"/>
      <c r="D8" s="206">
        <v>1</v>
      </c>
      <c r="E8" s="206" t="s">
        <v>112</v>
      </c>
      <c r="F8" s="2" t="s">
        <v>113</v>
      </c>
      <c r="G8" s="12"/>
    </row>
    <row r="9" spans="1:7" x14ac:dyDescent="0.25">
      <c r="D9" s="206">
        <v>2</v>
      </c>
      <c r="E9" s="206" t="s">
        <v>114</v>
      </c>
      <c r="F9" s="2" t="s">
        <v>115</v>
      </c>
      <c r="G9" s="12"/>
    </row>
    <row r="10" spans="1:7" x14ac:dyDescent="0.25">
      <c r="D10" s="206">
        <v>3</v>
      </c>
      <c r="E10" s="206" t="s">
        <v>116</v>
      </c>
      <c r="F10" s="2" t="s">
        <v>59</v>
      </c>
      <c r="G10" s="12"/>
    </row>
    <row r="11" spans="1:7" x14ac:dyDescent="0.25">
      <c r="D11" s="206">
        <v>4</v>
      </c>
      <c r="E11" s="206" t="s">
        <v>100</v>
      </c>
      <c r="F11" s="2" t="s">
        <v>117</v>
      </c>
      <c r="G11" s="12"/>
    </row>
    <row r="12" spans="1:7" x14ac:dyDescent="0.25">
      <c r="D12" s="206">
        <v>5</v>
      </c>
      <c r="E12" s="206" t="s">
        <v>118</v>
      </c>
      <c r="F12" s="2" t="s">
        <v>8</v>
      </c>
      <c r="G12" s="12"/>
    </row>
    <row r="13" spans="1:7" x14ac:dyDescent="0.25">
      <c r="D13" s="206">
        <v>6</v>
      </c>
      <c r="E13" s="206" t="s">
        <v>80</v>
      </c>
      <c r="F13" s="2" t="s">
        <v>119</v>
      </c>
      <c r="G13" s="12"/>
    </row>
    <row r="14" spans="1:7" x14ac:dyDescent="0.25">
      <c r="D14" s="206">
        <v>7</v>
      </c>
      <c r="E14" s="206" t="s">
        <v>101</v>
      </c>
      <c r="F14" s="2" t="s">
        <v>102</v>
      </c>
      <c r="G14" s="12"/>
    </row>
    <row r="15" spans="1:7" x14ac:dyDescent="0.25">
      <c r="D15" s="206">
        <v>8</v>
      </c>
      <c r="E15" s="206" t="s">
        <v>103</v>
      </c>
      <c r="F15" s="2" t="s">
        <v>104</v>
      </c>
      <c r="G15" s="12"/>
    </row>
    <row r="16" spans="1:7" x14ac:dyDescent="0.25">
      <c r="D16" s="206">
        <v>9</v>
      </c>
      <c r="E16" s="206" t="s">
        <v>120</v>
      </c>
      <c r="F16" s="2" t="s">
        <v>121</v>
      </c>
      <c r="G16" s="12"/>
    </row>
    <row r="17" spans="4:6" x14ac:dyDescent="0.25">
      <c r="D17" s="206">
        <v>10</v>
      </c>
      <c r="E17" s="206" t="s">
        <v>122</v>
      </c>
      <c r="F17" s="2" t="s">
        <v>123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L54"/>
  <sheetViews>
    <sheetView zoomScale="40" zoomScaleNormal="40" zoomScaleSheetLayoutView="85" workbookViewId="0">
      <selection activeCell="E14" sqref="E14"/>
    </sheetView>
  </sheetViews>
  <sheetFormatPr defaultColWidth="8.85546875" defaultRowHeight="15" outlineLevelRow="2" outlineLevelCol="1" x14ac:dyDescent="0.25"/>
  <cols>
    <col min="1" max="1" width="11.42578125" style="145" customWidth="1"/>
    <col min="2" max="2" width="11.5703125" style="145" customWidth="1"/>
    <col min="3" max="3" width="23.28515625" style="155" customWidth="1"/>
    <col min="4" max="4" width="35.28515625" style="220" customWidth="1"/>
    <col min="5" max="5" width="48.5703125" style="220" customWidth="1"/>
    <col min="6" max="6" width="29.7109375" style="220" customWidth="1"/>
    <col min="7" max="7" width="50" style="220" customWidth="1"/>
    <col min="8" max="8" width="21.140625" style="220" customWidth="1" outlineLevel="1"/>
    <col min="9" max="9" width="24" style="220" customWidth="1" outlineLevel="1"/>
    <col min="10" max="10" width="43.28515625" style="220" customWidth="1" outlineLevel="1"/>
    <col min="11" max="11" width="59.28515625" style="220" customWidth="1"/>
    <col min="12" max="12" width="111.140625" style="220" customWidth="1"/>
    <col min="13" max="18" width="8.85546875" style="220"/>
    <col min="19" max="19" width="64.7109375" style="220" customWidth="1"/>
    <col min="20" max="20" width="8.85546875" style="220"/>
    <col min="21" max="21" width="53.28515625" style="220" customWidth="1"/>
    <col min="22" max="27" width="8.85546875" style="220"/>
    <col min="28" max="28" width="44.28515625" style="220" customWidth="1"/>
    <col min="29" max="16384" width="8.85546875" style="220"/>
  </cols>
  <sheetData>
    <row r="1" spans="1:38" s="21" customFormat="1" x14ac:dyDescent="0.25">
      <c r="A1" s="120" t="s">
        <v>124</v>
      </c>
      <c r="B1" s="68"/>
      <c r="C1" s="68"/>
      <c r="F1" s="59"/>
      <c r="G1" s="59"/>
      <c r="H1" s="58"/>
      <c r="I1" s="59"/>
      <c r="O1" s="35"/>
      <c r="T1" s="69"/>
      <c r="AK1" s="69"/>
      <c r="AL1" s="69"/>
    </row>
    <row r="2" spans="1:38" s="21" customFormat="1" x14ac:dyDescent="0.25">
      <c r="A2" s="70" t="s">
        <v>422</v>
      </c>
      <c r="B2" s="68"/>
      <c r="C2" s="68"/>
      <c r="F2" s="59"/>
      <c r="G2" s="59"/>
      <c r="H2" s="58"/>
      <c r="I2" s="59"/>
      <c r="O2" s="35"/>
      <c r="T2" s="69"/>
      <c r="AK2" s="69"/>
      <c r="AL2" s="69"/>
    </row>
    <row r="3" spans="1:38" s="21" customFormat="1" x14ac:dyDescent="0.25">
      <c r="A3" s="71" t="s">
        <v>423</v>
      </c>
      <c r="B3" s="68"/>
      <c r="C3" s="68"/>
      <c r="F3" s="59"/>
      <c r="G3" s="59"/>
      <c r="H3" s="58"/>
      <c r="I3" s="59"/>
      <c r="O3" s="35"/>
      <c r="T3" s="69"/>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38" s="29" customFormat="1" ht="25.5" outlineLevel="1" x14ac:dyDescent="0.25">
      <c r="A5" s="134" t="s">
        <v>429</v>
      </c>
      <c r="B5" s="134" t="s">
        <v>430</v>
      </c>
      <c r="C5" s="134" t="s">
        <v>431</v>
      </c>
      <c r="D5" s="135" t="s">
        <v>232</v>
      </c>
      <c r="E5" s="136"/>
      <c r="F5" s="135" t="s">
        <v>449</v>
      </c>
      <c r="G5" s="135" t="s">
        <v>452</v>
      </c>
      <c r="H5" s="135" t="s">
        <v>454</v>
      </c>
      <c r="I5" s="135" t="s">
        <v>458</v>
      </c>
      <c r="J5" s="135" t="s">
        <v>432</v>
      </c>
      <c r="K5" s="33"/>
    </row>
    <row r="6" spans="1:38" s="29" customFormat="1" ht="25.5" outlineLevel="1" x14ac:dyDescent="0.25">
      <c r="A6" s="32">
        <v>1</v>
      </c>
      <c r="B6" s="75" t="s">
        <v>226</v>
      </c>
      <c r="C6" s="32">
        <v>10109101</v>
      </c>
      <c r="D6" s="23" t="s">
        <v>125</v>
      </c>
      <c r="F6" s="130" t="s">
        <v>705</v>
      </c>
      <c r="G6" s="165"/>
      <c r="H6" s="132"/>
      <c r="I6" s="146"/>
      <c r="J6" s="62"/>
      <c r="K6" s="33"/>
    </row>
    <row r="7" spans="1:38" s="29" customFormat="1" ht="12.75" outlineLevel="1" x14ac:dyDescent="0.25">
      <c r="A7" s="32">
        <v>1</v>
      </c>
      <c r="B7" s="75" t="s">
        <v>185</v>
      </c>
      <c r="C7" s="32">
        <v>10109102</v>
      </c>
      <c r="D7" s="29" t="s">
        <v>126</v>
      </c>
      <c r="F7" s="130" t="s">
        <v>127</v>
      </c>
      <c r="G7" s="165"/>
      <c r="H7" s="132"/>
      <c r="I7" s="146"/>
      <c r="J7" s="62"/>
      <c r="K7" s="33"/>
    </row>
    <row r="8" spans="1:38" s="29" customFormat="1" ht="76.5" outlineLevel="1" x14ac:dyDescent="0.25">
      <c r="A8" s="32">
        <v>1</v>
      </c>
      <c r="B8" s="75" t="s">
        <v>229</v>
      </c>
      <c r="C8" s="32">
        <v>10109103</v>
      </c>
      <c r="D8" s="29" t="s">
        <v>511</v>
      </c>
      <c r="E8" s="143"/>
      <c r="F8" s="130" t="s">
        <v>128</v>
      </c>
      <c r="G8" s="165"/>
      <c r="H8" s="132"/>
      <c r="I8" s="146" t="s">
        <v>509</v>
      </c>
      <c r="J8" s="62"/>
      <c r="K8" s="33"/>
    </row>
    <row r="9" spans="1:38" s="29" customFormat="1" ht="51" outlineLevel="1" x14ac:dyDescent="0.25">
      <c r="A9" s="32">
        <v>1</v>
      </c>
      <c r="B9" s="75" t="s">
        <v>433</v>
      </c>
      <c r="C9" s="32">
        <v>10109104</v>
      </c>
      <c r="D9" s="29" t="s">
        <v>129</v>
      </c>
      <c r="E9" s="29">
        <v>12504</v>
      </c>
      <c r="F9" s="131" t="s">
        <v>506</v>
      </c>
      <c r="G9" s="165" t="s">
        <v>224</v>
      </c>
      <c r="H9" s="132" t="s">
        <v>507</v>
      </c>
      <c r="I9" s="146"/>
      <c r="J9" s="62"/>
      <c r="K9" s="33"/>
      <c r="L9" s="23"/>
    </row>
    <row r="10" spans="1:38" s="29" customFormat="1" ht="51" outlineLevel="1" x14ac:dyDescent="0.25">
      <c r="A10" s="32">
        <v>1</v>
      </c>
      <c r="B10" s="75" t="s">
        <v>434</v>
      </c>
      <c r="C10" s="32">
        <v>10109105</v>
      </c>
      <c r="D10" s="29" t="s">
        <v>130</v>
      </c>
      <c r="E10" s="219" t="s">
        <v>147</v>
      </c>
      <c r="F10" s="131" t="s">
        <v>506</v>
      </c>
      <c r="G10" s="165" t="s">
        <v>224</v>
      </c>
      <c r="H10" s="132" t="s">
        <v>507</v>
      </c>
      <c r="I10" s="146"/>
      <c r="J10" s="62"/>
      <c r="K10" s="33"/>
    </row>
    <row r="11" spans="1:38" s="29" customFormat="1" ht="76.5" outlineLevel="1" x14ac:dyDescent="0.25">
      <c r="A11" s="32">
        <v>1</v>
      </c>
      <c r="B11" s="75" t="s">
        <v>435</v>
      </c>
      <c r="C11" s="32">
        <v>10109106</v>
      </c>
      <c r="D11" s="29" t="s">
        <v>596</v>
      </c>
      <c r="E11" s="219"/>
      <c r="F11" s="131" t="s">
        <v>506</v>
      </c>
      <c r="G11" s="165" t="s">
        <v>508</v>
      </c>
      <c r="H11" s="132" t="s">
        <v>610</v>
      </c>
      <c r="I11" s="146"/>
      <c r="J11" s="62"/>
      <c r="K11" s="33"/>
    </row>
    <row r="12" spans="1:38" s="29" customFormat="1" outlineLevel="1" x14ac:dyDescent="0.25">
      <c r="A12" s="32">
        <v>1</v>
      </c>
      <c r="B12" s="75" t="s">
        <v>436</v>
      </c>
      <c r="C12" s="32">
        <v>10109107</v>
      </c>
      <c r="D12" s="29" t="s">
        <v>131</v>
      </c>
      <c r="E12" s="207"/>
      <c r="F12" s="130" t="s">
        <v>704</v>
      </c>
      <c r="G12" s="165"/>
      <c r="H12" s="132"/>
      <c r="I12" s="146"/>
      <c r="J12" s="62"/>
      <c r="K12" s="33"/>
    </row>
    <row r="13" spans="1:38" s="29" customFormat="1" ht="12.75" outlineLevel="1" x14ac:dyDescent="0.25">
      <c r="A13" s="32">
        <v>1</v>
      </c>
      <c r="B13" s="75" t="s">
        <v>437</v>
      </c>
      <c r="C13" s="32">
        <v>10109108</v>
      </c>
      <c r="D13" s="29" t="s">
        <v>0</v>
      </c>
      <c r="E13" s="214">
        <v>10109</v>
      </c>
      <c r="F13" s="130" t="s">
        <v>506</v>
      </c>
      <c r="G13" s="165"/>
      <c r="H13" s="132"/>
      <c r="I13" s="146"/>
      <c r="J13" s="62"/>
      <c r="K13" s="33"/>
    </row>
    <row r="14" spans="1:38" s="29" customFormat="1" ht="75" outlineLevel="1" x14ac:dyDescent="0.25">
      <c r="A14" s="32">
        <v>1</v>
      </c>
      <c r="B14" s="75" t="s">
        <v>438</v>
      </c>
      <c r="C14" s="32">
        <v>10109109</v>
      </c>
      <c r="D14" s="23" t="s">
        <v>132</v>
      </c>
      <c r="E14" s="148" t="s">
        <v>95</v>
      </c>
      <c r="F14" s="130" t="s">
        <v>506</v>
      </c>
      <c r="G14" s="165"/>
      <c r="H14" s="132"/>
      <c r="I14" s="146"/>
      <c r="J14" s="62"/>
      <c r="K14" s="33"/>
      <c r="L14" s="214"/>
    </row>
    <row r="15" spans="1:38" s="29" customFormat="1" ht="12.75" outlineLevel="1" x14ac:dyDescent="0.25">
      <c r="A15" s="32">
        <v>1</v>
      </c>
      <c r="B15" s="75" t="s">
        <v>510</v>
      </c>
      <c r="C15" s="32">
        <v>10109110</v>
      </c>
      <c r="D15" s="29" t="s">
        <v>133</v>
      </c>
      <c r="E15" s="210"/>
      <c r="F15" s="131" t="s">
        <v>128</v>
      </c>
      <c r="G15" s="165"/>
      <c r="H15" s="132"/>
      <c r="I15" s="146"/>
      <c r="J15" s="62"/>
      <c r="K15" s="33"/>
      <c r="L15" s="214"/>
    </row>
    <row r="16" spans="1:38" s="29" customFormat="1" ht="12.75" outlineLevel="1" x14ac:dyDescent="0.25">
      <c r="A16" s="32">
        <v>1</v>
      </c>
      <c r="B16" s="75" t="s">
        <v>230</v>
      </c>
      <c r="C16" s="32">
        <v>10109111</v>
      </c>
      <c r="D16" s="29" t="s">
        <v>235</v>
      </c>
      <c r="E16" s="210"/>
      <c r="F16" s="131" t="s">
        <v>128</v>
      </c>
      <c r="G16" s="165"/>
      <c r="H16" s="132"/>
      <c r="I16" s="146"/>
      <c r="J16" s="62"/>
      <c r="K16" s="33"/>
    </row>
    <row r="17" spans="1:12" s="29" customFormat="1" ht="12.75" x14ac:dyDescent="0.25">
      <c r="A17" s="32"/>
      <c r="B17" s="32"/>
      <c r="C17" s="32"/>
      <c r="K17" s="33"/>
    </row>
    <row r="18" spans="1:12" s="29" customFormat="1" ht="12.75" x14ac:dyDescent="0.25">
      <c r="A18" s="156" t="s">
        <v>439</v>
      </c>
      <c r="B18" s="138"/>
      <c r="C18" s="138"/>
    </row>
    <row r="19" spans="1:12" s="29" customFormat="1" ht="12.75" collapsed="1" x14ac:dyDescent="0.25">
      <c r="A19" s="87" t="s">
        <v>440</v>
      </c>
      <c r="B19" s="138"/>
      <c r="C19" s="138"/>
    </row>
    <row r="20" spans="1:12"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row>
    <row r="21" spans="1:12" s="29" customFormat="1" ht="12.7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row>
    <row r="22" spans="1:12" s="29" customFormat="1" ht="12.75" hidden="1" outlineLevel="2" x14ac:dyDescent="0.25">
      <c r="A22" s="134" t="s">
        <v>441</v>
      </c>
      <c r="B22" s="138" t="s">
        <v>442</v>
      </c>
      <c r="C22" s="139" t="s">
        <v>237</v>
      </c>
      <c r="D22" s="23" t="s">
        <v>415</v>
      </c>
      <c r="E22" s="23" t="s">
        <v>415</v>
      </c>
      <c r="F22" s="23" t="s">
        <v>415</v>
      </c>
      <c r="G22" s="23" t="s">
        <v>415</v>
      </c>
      <c r="H22" s="23" t="s">
        <v>415</v>
      </c>
      <c r="I22" s="23" t="s">
        <v>415</v>
      </c>
      <c r="J22" s="23" t="s">
        <v>415</v>
      </c>
      <c r="K22" s="23" t="s">
        <v>415</v>
      </c>
      <c r="L22" s="23" t="s">
        <v>415</v>
      </c>
    </row>
    <row r="23" spans="1:12" s="29" customFormat="1" ht="38.25" hidden="1" outlineLevel="2" x14ac:dyDescent="0.25">
      <c r="A23" s="134" t="s">
        <v>441</v>
      </c>
      <c r="B23" s="138" t="s">
        <v>443</v>
      </c>
      <c r="C23" s="141" t="s">
        <v>560</v>
      </c>
      <c r="D23" s="23" t="s">
        <v>416</v>
      </c>
      <c r="E23" s="23" t="s">
        <v>416</v>
      </c>
      <c r="F23" s="23" t="s">
        <v>416</v>
      </c>
      <c r="G23" s="23" t="s">
        <v>416</v>
      </c>
      <c r="H23" s="23" t="s">
        <v>416</v>
      </c>
      <c r="I23" s="23" t="s">
        <v>416</v>
      </c>
      <c r="J23" s="23" t="s">
        <v>416</v>
      </c>
      <c r="K23" s="23" t="s">
        <v>416</v>
      </c>
      <c r="L23" s="23" t="s">
        <v>416</v>
      </c>
    </row>
    <row r="24" spans="1:12" s="29" customFormat="1" ht="12.75" hidden="1" outlineLevel="2" x14ac:dyDescent="0.25">
      <c r="A24" s="138" t="s">
        <v>444</v>
      </c>
      <c r="B24" s="138" t="s">
        <v>444</v>
      </c>
      <c r="C24" s="141" t="s">
        <v>238</v>
      </c>
      <c r="D24" s="23" t="s">
        <v>244</v>
      </c>
      <c r="E24" s="23" t="s">
        <v>244</v>
      </c>
      <c r="F24" s="23" t="s">
        <v>244</v>
      </c>
      <c r="G24" s="23" t="s">
        <v>244</v>
      </c>
      <c r="H24" s="23" t="s">
        <v>244</v>
      </c>
      <c r="I24" s="23" t="s">
        <v>244</v>
      </c>
      <c r="J24" s="23" t="s">
        <v>244</v>
      </c>
      <c r="K24" s="23" t="s">
        <v>244</v>
      </c>
      <c r="L24" s="23" t="s">
        <v>244</v>
      </c>
    </row>
    <row r="25" spans="1:12"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row>
    <row r="26" spans="1:12" s="29" customFormat="1" ht="12.75" hidden="1" outlineLevel="2" x14ac:dyDescent="0.25">
      <c r="A26" s="134" t="s">
        <v>441</v>
      </c>
      <c r="B26" s="138" t="s">
        <v>442</v>
      </c>
      <c r="C26" s="139" t="s">
        <v>237</v>
      </c>
      <c r="D26" s="23" t="s">
        <v>245</v>
      </c>
      <c r="E26" s="23" t="s">
        <v>246</v>
      </c>
      <c r="F26" s="23" t="s">
        <v>417</v>
      </c>
      <c r="G26" s="23" t="s">
        <v>382</v>
      </c>
      <c r="H26" s="23" t="s">
        <v>382</v>
      </c>
      <c r="I26" s="23" t="s">
        <v>382</v>
      </c>
      <c r="J26" s="23" t="s">
        <v>382</v>
      </c>
      <c r="K26" s="23" t="s">
        <v>418</v>
      </c>
      <c r="L26" s="23" t="s">
        <v>418</v>
      </c>
    </row>
    <row r="27" spans="1:12" s="29" customFormat="1" ht="51" hidden="1" outlineLevel="2" x14ac:dyDescent="0.25">
      <c r="A27" s="134" t="s">
        <v>441</v>
      </c>
      <c r="B27" s="138" t="s">
        <v>443</v>
      </c>
      <c r="C27" s="141" t="s">
        <v>560</v>
      </c>
      <c r="D27" s="92" t="s">
        <v>599</v>
      </c>
      <c r="E27" s="92" t="s">
        <v>255</v>
      </c>
      <c r="F27" s="92" t="s">
        <v>78</v>
      </c>
      <c r="G27" s="23" t="s">
        <v>386</v>
      </c>
      <c r="H27" s="23" t="s">
        <v>386</v>
      </c>
      <c r="I27" s="23" t="s">
        <v>386</v>
      </c>
      <c r="J27" s="23" t="s">
        <v>386</v>
      </c>
      <c r="K27" s="23" t="s">
        <v>419</v>
      </c>
      <c r="L27" s="23" t="s">
        <v>419</v>
      </c>
    </row>
    <row r="28" spans="1:12"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row>
    <row r="29" spans="1:12" s="29" customFormat="1" ht="12.75" hidden="1" outlineLevel="2" x14ac:dyDescent="0.25">
      <c r="A29" s="138" t="s">
        <v>444</v>
      </c>
      <c r="B29" s="138" t="s">
        <v>444</v>
      </c>
      <c r="C29" s="140" t="s">
        <v>239</v>
      </c>
      <c r="D29" s="23" t="s">
        <v>520</v>
      </c>
      <c r="E29" s="23" t="s">
        <v>144</v>
      </c>
      <c r="F29" s="23" t="s">
        <v>343</v>
      </c>
      <c r="G29" s="23" t="s">
        <v>144</v>
      </c>
      <c r="H29" s="23" t="s">
        <v>144</v>
      </c>
      <c r="I29" s="23" t="s">
        <v>144</v>
      </c>
      <c r="J29" s="23" t="s">
        <v>144</v>
      </c>
      <c r="K29" s="23" t="s">
        <v>144</v>
      </c>
      <c r="L29" s="23" t="s">
        <v>144</v>
      </c>
    </row>
    <row r="30" spans="1:12" s="29" customFormat="1" ht="12.75" hidden="1" outlineLevel="2" x14ac:dyDescent="0.25">
      <c r="A30" s="134" t="s">
        <v>441</v>
      </c>
      <c r="B30" s="138" t="s">
        <v>442</v>
      </c>
      <c r="C30" s="139" t="s">
        <v>237</v>
      </c>
      <c r="D30" s="23">
        <v>0</v>
      </c>
      <c r="E30" s="23">
        <v>0</v>
      </c>
      <c r="F30" s="23">
        <v>0</v>
      </c>
      <c r="G30" s="23" t="s">
        <v>390</v>
      </c>
      <c r="H30" s="23" t="s">
        <v>391</v>
      </c>
      <c r="I30" s="23" t="s">
        <v>392</v>
      </c>
      <c r="J30" s="23" t="s">
        <v>393</v>
      </c>
      <c r="K30" s="23" t="s">
        <v>394</v>
      </c>
      <c r="L30" s="23" t="s">
        <v>420</v>
      </c>
    </row>
    <row r="31" spans="1:12" s="29" customFormat="1" ht="102" hidden="1" outlineLevel="2" x14ac:dyDescent="0.25">
      <c r="A31" s="134" t="s">
        <v>441</v>
      </c>
      <c r="B31" s="138" t="s">
        <v>443</v>
      </c>
      <c r="C31" s="141" t="s">
        <v>560</v>
      </c>
      <c r="D31" s="23" t="e">
        <v>#N/A</v>
      </c>
      <c r="E31" s="23" t="e">
        <v>#N/A</v>
      </c>
      <c r="F31" s="23" t="e">
        <v>#N/A</v>
      </c>
      <c r="G31" s="92" t="s">
        <v>61</v>
      </c>
      <c r="H31" s="92" t="s">
        <v>62</v>
      </c>
      <c r="I31" s="92" t="s">
        <v>63</v>
      </c>
      <c r="J31" s="92" t="s">
        <v>64</v>
      </c>
      <c r="K31" s="92" t="s">
        <v>558</v>
      </c>
      <c r="L31" s="92" t="s">
        <v>421</v>
      </c>
    </row>
    <row r="32" spans="1:12" s="29" customFormat="1" ht="12.75" hidden="1" outlineLevel="2" x14ac:dyDescent="0.25">
      <c r="A32" s="138" t="s">
        <v>444</v>
      </c>
      <c r="B32" s="138" t="s">
        <v>444</v>
      </c>
      <c r="C32" s="141" t="s">
        <v>238</v>
      </c>
      <c r="D32" s="23" t="e">
        <v>#N/A</v>
      </c>
      <c r="E32" s="23" t="e">
        <v>#N/A</v>
      </c>
      <c r="F32" s="23" t="e">
        <v>#N/A</v>
      </c>
      <c r="G32" s="23" t="s">
        <v>262</v>
      </c>
      <c r="H32" s="23" t="s">
        <v>262</v>
      </c>
      <c r="I32" s="23" t="s">
        <v>262</v>
      </c>
      <c r="J32" s="23" t="s">
        <v>262</v>
      </c>
      <c r="K32" s="23" t="s">
        <v>264</v>
      </c>
      <c r="L32" s="23" t="s">
        <v>263</v>
      </c>
    </row>
    <row r="33" spans="1:12" s="29" customFormat="1" ht="12.75" hidden="1" outlineLevel="2" x14ac:dyDescent="0.25">
      <c r="A33" s="138" t="s">
        <v>444</v>
      </c>
      <c r="B33" s="138" t="s">
        <v>444</v>
      </c>
      <c r="C33" s="140" t="s">
        <v>239</v>
      </c>
      <c r="D33" s="23" t="e">
        <v>#N/A</v>
      </c>
      <c r="E33" s="23" t="e">
        <v>#N/A</v>
      </c>
      <c r="F33" s="23" t="e">
        <v>#N/A</v>
      </c>
      <c r="G33" s="23" t="s">
        <v>303</v>
      </c>
      <c r="H33" s="23" t="s">
        <v>303</v>
      </c>
      <c r="I33" s="23" t="s">
        <v>303</v>
      </c>
      <c r="J33" s="23" t="s">
        <v>303</v>
      </c>
      <c r="K33" s="23" t="s">
        <v>303</v>
      </c>
      <c r="L33" s="23" t="s">
        <v>299</v>
      </c>
    </row>
    <row r="34" spans="1:12"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row>
    <row r="35" spans="1:12" s="29" customFormat="1" ht="12.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row>
    <row r="36" spans="1:12"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row>
    <row r="37" spans="1:12"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row>
    <row r="38" spans="1:12" s="29" customFormat="1" ht="12.75" hidden="1" outlineLevel="2" x14ac:dyDescent="0.25">
      <c r="A38" s="134" t="s">
        <v>441</v>
      </c>
      <c r="B38" s="134" t="s">
        <v>445</v>
      </c>
      <c r="C38" s="134" t="s">
        <v>446</v>
      </c>
    </row>
    <row r="39" spans="1:12" s="29" customFormat="1" ht="12.75" x14ac:dyDescent="0.25">
      <c r="A39" s="87" t="s">
        <v>447</v>
      </c>
      <c r="B39" s="138"/>
      <c r="C39" s="134"/>
      <c r="D39" s="23"/>
      <c r="E39" s="23"/>
      <c r="F39" s="23"/>
      <c r="G39" s="23"/>
      <c r="H39" s="23"/>
      <c r="I39" s="23"/>
      <c r="J39" s="23"/>
      <c r="K39" s="23"/>
      <c r="L39" s="23"/>
    </row>
    <row r="40" spans="1:12" s="29" customFormat="1" ht="12.75" x14ac:dyDescent="0.25">
      <c r="A40" s="134" t="s">
        <v>441</v>
      </c>
      <c r="B40" s="134" t="s">
        <v>424</v>
      </c>
      <c r="C40" s="134" t="s">
        <v>429</v>
      </c>
      <c r="D40" s="150">
        <v>2</v>
      </c>
      <c r="E40" s="150">
        <v>2</v>
      </c>
      <c r="F40" s="150">
        <v>2</v>
      </c>
      <c r="G40" s="150">
        <v>2</v>
      </c>
      <c r="H40" s="150">
        <v>2</v>
      </c>
      <c r="I40" s="150">
        <v>2</v>
      </c>
      <c r="J40" s="150">
        <v>2</v>
      </c>
      <c r="K40" s="150">
        <v>2</v>
      </c>
      <c r="L40" s="150">
        <v>2</v>
      </c>
    </row>
    <row r="41" spans="1:12" s="29" customFormat="1" ht="63.75" x14ac:dyDescent="0.25">
      <c r="A41" s="134" t="s">
        <v>441</v>
      </c>
      <c r="B41" s="134" t="s">
        <v>427</v>
      </c>
      <c r="C41" s="134" t="s">
        <v>232</v>
      </c>
      <c r="D41" s="122" t="s">
        <v>664</v>
      </c>
      <c r="E41" s="122" t="s">
        <v>1</v>
      </c>
      <c r="F41" s="122" t="s">
        <v>78</v>
      </c>
      <c r="G41" s="122" t="s">
        <v>61</v>
      </c>
      <c r="H41" s="122" t="s">
        <v>62</v>
      </c>
      <c r="I41" s="122" t="s">
        <v>63</v>
      </c>
      <c r="J41" s="122" t="s">
        <v>64</v>
      </c>
      <c r="K41" s="122" t="s">
        <v>65</v>
      </c>
      <c r="L41" s="122" t="s">
        <v>79</v>
      </c>
    </row>
    <row r="42" spans="1:12"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row>
    <row r="43" spans="1:12" s="150" customFormat="1" ht="12.75" x14ac:dyDescent="0.25">
      <c r="A43" s="134" t="s">
        <v>441</v>
      </c>
      <c r="B43" s="134" t="s">
        <v>426</v>
      </c>
      <c r="C43" s="134" t="s">
        <v>431</v>
      </c>
      <c r="D43" s="99">
        <v>10109201</v>
      </c>
      <c r="E43" s="99">
        <v>10109202</v>
      </c>
      <c r="F43" s="99">
        <v>10109203</v>
      </c>
      <c r="G43" s="99">
        <v>10109204</v>
      </c>
      <c r="H43" s="99">
        <v>10109205</v>
      </c>
      <c r="I43" s="99">
        <v>10109206</v>
      </c>
      <c r="J43" s="99">
        <v>10109207</v>
      </c>
      <c r="K43" s="99">
        <v>10109208</v>
      </c>
      <c r="L43" s="99">
        <v>10109209</v>
      </c>
    </row>
    <row r="44" spans="1:12" s="150" customFormat="1" ht="12.75" x14ac:dyDescent="0.25">
      <c r="A44" s="134" t="s">
        <v>441</v>
      </c>
      <c r="B44" s="134" t="s">
        <v>448</v>
      </c>
      <c r="C44" s="134" t="s">
        <v>449</v>
      </c>
      <c r="D44" s="100" t="s">
        <v>127</v>
      </c>
      <c r="E44" s="101" t="s">
        <v>134</v>
      </c>
      <c r="F44" s="100" t="s">
        <v>136</v>
      </c>
      <c r="G44" s="100" t="s">
        <v>136</v>
      </c>
      <c r="H44" s="100" t="s">
        <v>136</v>
      </c>
      <c r="I44" s="100" t="s">
        <v>136</v>
      </c>
      <c r="J44" s="100" t="s">
        <v>136</v>
      </c>
      <c r="K44" s="100" t="s">
        <v>136</v>
      </c>
      <c r="L44" s="101" t="s">
        <v>128</v>
      </c>
    </row>
    <row r="45" spans="1:12" s="150" customFormat="1" ht="12.75" x14ac:dyDescent="0.25">
      <c r="A45" s="134" t="s">
        <v>450</v>
      </c>
      <c r="B45" s="134" t="s">
        <v>451</v>
      </c>
      <c r="C45" s="134" t="s">
        <v>452</v>
      </c>
      <c r="D45" s="103"/>
      <c r="E45" s="104"/>
      <c r="F45" s="103"/>
      <c r="G45" s="103"/>
      <c r="H45" s="103"/>
      <c r="I45" s="103"/>
      <c r="J45" s="103"/>
      <c r="K45" s="103"/>
      <c r="L45" s="104"/>
    </row>
    <row r="46" spans="1:12" s="150" customFormat="1" ht="12.75" x14ac:dyDescent="0.25">
      <c r="A46" s="134" t="s">
        <v>450</v>
      </c>
      <c r="B46" s="134" t="s">
        <v>453</v>
      </c>
      <c r="C46" s="134" t="s">
        <v>454</v>
      </c>
      <c r="D46" s="106"/>
      <c r="E46" s="107"/>
      <c r="F46" s="106"/>
      <c r="G46" s="106"/>
      <c r="H46" s="106"/>
      <c r="I46" s="106"/>
      <c r="J46" s="106"/>
      <c r="K46" s="106"/>
      <c r="L46" s="107"/>
    </row>
    <row r="47" spans="1:12" s="29" customFormat="1" ht="12.75" x14ac:dyDescent="0.25">
      <c r="A47" s="93" t="s">
        <v>455</v>
      </c>
      <c r="B47" s="134"/>
      <c r="C47" s="134"/>
    </row>
    <row r="48" spans="1:12" s="29" customFormat="1" ht="12.75" x14ac:dyDescent="0.25">
      <c r="A48" s="134" t="s">
        <v>456</v>
      </c>
      <c r="B48" s="134" t="s">
        <v>457</v>
      </c>
      <c r="C48" s="134" t="s">
        <v>458</v>
      </c>
      <c r="D48" s="110"/>
      <c r="E48" s="110"/>
      <c r="F48" s="110"/>
      <c r="G48" s="110" t="s">
        <v>170</v>
      </c>
      <c r="H48" s="110" t="s">
        <v>170</v>
      </c>
      <c r="I48" s="110" t="s">
        <v>171</v>
      </c>
      <c r="J48" s="110" t="s">
        <v>170</v>
      </c>
      <c r="K48" s="110"/>
      <c r="L48" s="110"/>
    </row>
    <row r="49" spans="1:33" s="150" customFormat="1" ht="12.75" x14ac:dyDescent="0.25">
      <c r="A49" s="93" t="s">
        <v>459</v>
      </c>
      <c r="B49" s="134"/>
      <c r="C49" s="134"/>
      <c r="D49" s="102"/>
      <c r="E49" s="24"/>
      <c r="F49" s="102"/>
      <c r="G49" s="102"/>
      <c r="H49" s="102"/>
      <c r="I49" s="102"/>
      <c r="J49" s="102"/>
      <c r="K49" s="102"/>
      <c r="L49" s="24"/>
      <c r="M49" s="29"/>
      <c r="N49" s="29"/>
      <c r="O49" s="29"/>
      <c r="P49" s="29"/>
      <c r="Q49" s="29"/>
      <c r="R49" s="29"/>
      <c r="S49" s="29"/>
      <c r="T49" s="29"/>
      <c r="U49" s="29"/>
      <c r="V49" s="29"/>
      <c r="W49" s="29"/>
      <c r="X49" s="29"/>
      <c r="Y49" s="29"/>
      <c r="Z49" s="29"/>
      <c r="AA49" s="29"/>
      <c r="AB49" s="29"/>
      <c r="AC49" s="29"/>
      <c r="AD49" s="29"/>
      <c r="AE49" s="29"/>
      <c r="AF49" s="29"/>
      <c r="AG49" s="29"/>
    </row>
    <row r="50" spans="1:33" s="29" customFormat="1" ht="12.75" x14ac:dyDescent="0.25">
      <c r="A50" s="134" t="s">
        <v>460</v>
      </c>
      <c r="B50" s="134" t="s">
        <v>428</v>
      </c>
      <c r="C50" s="134" t="s">
        <v>432</v>
      </c>
      <c r="D50" s="113"/>
      <c r="E50" s="113"/>
      <c r="F50" s="113"/>
      <c r="G50" s="113"/>
      <c r="H50" s="113"/>
      <c r="I50" s="113"/>
      <c r="J50" s="113"/>
      <c r="K50" s="113"/>
      <c r="L50" s="113"/>
    </row>
    <row r="51" spans="1:33" s="29" customFormat="1" ht="12.75" x14ac:dyDescent="0.25">
      <c r="A51" s="134" t="s">
        <v>460</v>
      </c>
      <c r="B51" s="134" t="s">
        <v>461</v>
      </c>
      <c r="C51" s="134" t="s">
        <v>462</v>
      </c>
      <c r="D51" s="115"/>
      <c r="E51" s="115"/>
      <c r="F51" s="115"/>
      <c r="G51" s="115"/>
      <c r="H51" s="115"/>
      <c r="I51" s="115"/>
      <c r="J51" s="115"/>
      <c r="K51" s="115" t="str">
        <f>"Заполняется, если гр"&amp;J43&amp;" &gt; 0"</f>
        <v>Заполняется, если гр10109207 &gt; 0</v>
      </c>
      <c r="L51" s="115"/>
    </row>
    <row r="52" spans="1:33" s="29" customFormat="1" ht="51" collapsed="1" x14ac:dyDescent="0.25">
      <c r="A52" s="134" t="s">
        <v>460</v>
      </c>
      <c r="B52" s="134" t="s">
        <v>463</v>
      </c>
      <c r="C52" s="134" t="s">
        <v>464</v>
      </c>
      <c r="D52" s="117"/>
      <c r="E52" s="117"/>
      <c r="F52" s="117"/>
      <c r="G52" s="117"/>
      <c r="H52" s="117"/>
      <c r="I52" s="117"/>
      <c r="J52" s="117" t="str">
        <f>"гр"&amp;J43&amp;" = гр"&amp;G43&amp;" - (гр"&amp;H43&amp;" - гр"&amp;I43&amp;")"</f>
        <v>гр10109207 = гр10109204 - (гр10109205 - гр10109206)</v>
      </c>
      <c r="K52" s="117" t="str">
        <f>"Если (гр"&amp;J43&amp;" &gt; 0), то гр"&amp;K43&amp;" = гр"&amp;F43&amp;" / гр"&amp;J43&amp;""</f>
        <v>Если (гр10109207 &gt; 0), то гр10109208 = гр10109203 / гр10109207</v>
      </c>
      <c r="L52" s="117" t="str">
        <f>"Если гр"&amp;C8&amp;" = 1 и (гр"&amp;K43&amp;" = ПУСТО или гр"&amp;K43&amp;" &gt; 12,5), то гр"&amp;L43&amp;" = 1,
Если гр"&amp;C8&amp;" = 1 и (гр"&amp;K43&amp;" ≤ 12,5), то гр"&amp;L43&amp;" = 2,
Если гр"&amp;C8&amp;" = 2 или 3 и (гр"&amp;K43&amp;" = ПУСТО или гр"&amp;K43&amp;" &gt; 3), то гр"&amp;L43&amp;" = 1,
Если гр"&amp;C8&amp;" = 2 или 3 и (гр"&amp;K43&amp;" ≤ 3), то гр"&amp;L43&amp;" = 2"</f>
        <v>Если гр10109103 = 1 и (гр10109208 = ПУСТО или гр10109208 &gt; 12,5), то гр10109209 = 1,
Если гр10109103 = 1 и (гр10109208 ≤ 12,5), то гр10109209 = 2,
Если гр10109103 = 2 или 3 и (гр10109208 = ПУСТО или гр10109208 &gt; 3), то гр10109209 = 1,
Если гр10109103 = 2 или 3 и (гр10109208 ≤ 3), то гр10109209 = 2</v>
      </c>
    </row>
    <row r="53" spans="1:33" s="29" customFormat="1" ht="229.5" hidden="1" outlineLevel="2" x14ac:dyDescent="0.25">
      <c r="A53" s="134" t="s">
        <v>460</v>
      </c>
      <c r="B53" s="134" t="s">
        <v>465</v>
      </c>
      <c r="C53" s="134" t="s">
        <v>466</v>
      </c>
      <c r="D53" s="118"/>
      <c r="E53" s="118"/>
      <c r="F53" s="118"/>
      <c r="G53" s="118"/>
      <c r="H53" s="118"/>
      <c r="I53" s="118"/>
      <c r="J53" s="118" t="s">
        <v>651</v>
      </c>
      <c r="K53" s="118" t="s">
        <v>652</v>
      </c>
      <c r="L53" s="118" t="s">
        <v>703</v>
      </c>
    </row>
    <row r="54" spans="1:33" s="29" customFormat="1" ht="12.75" hidden="1" outlineLevel="1" x14ac:dyDescent="0.25">
      <c r="A54" s="134" t="s">
        <v>460</v>
      </c>
      <c r="B54" s="134" t="s">
        <v>225</v>
      </c>
      <c r="C54" s="134" t="s">
        <v>467</v>
      </c>
      <c r="D54" s="119"/>
      <c r="E54" s="119"/>
      <c r="F54" s="119"/>
      <c r="G54" s="119"/>
      <c r="H54" s="119"/>
      <c r="I54" s="119"/>
      <c r="J54" s="119"/>
      <c r="K54" s="119"/>
      <c r="L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BC54"/>
  <sheetViews>
    <sheetView topLeftCell="A11" zoomScale="70" zoomScaleNormal="70" workbookViewId="0">
      <pane xSplit="3" topLeftCell="D1" activePane="topRight" state="frozen"/>
      <selection activeCell="B55" sqref="B55"/>
      <selection pane="topRight" activeCell="J26" sqref="J26"/>
    </sheetView>
  </sheetViews>
  <sheetFormatPr defaultColWidth="13" defaultRowHeight="12.75" outlineLevelRow="2" x14ac:dyDescent="0.2"/>
  <cols>
    <col min="1" max="1" width="9.7109375" style="145" customWidth="1"/>
    <col min="2" max="2" width="11.5703125" style="145" customWidth="1"/>
    <col min="3" max="3" width="25.42578125" style="134" customWidth="1"/>
    <col min="4" max="4" width="37.28515625" style="218" customWidth="1"/>
    <col min="5" max="5" width="44.42578125" style="218" customWidth="1"/>
    <col min="6" max="6" width="18.42578125" style="218" customWidth="1"/>
    <col min="7" max="7" width="62.7109375" style="218" customWidth="1"/>
    <col min="8" max="8" width="26.28515625" style="218" customWidth="1"/>
    <col min="9" max="9" width="23.5703125" style="218" customWidth="1"/>
    <col min="10" max="10" width="15.5703125" style="218" customWidth="1"/>
    <col min="11" max="11" width="14.42578125" style="218" customWidth="1"/>
    <col min="12" max="12" width="37.28515625" style="218" customWidth="1"/>
    <col min="13" max="13" width="19.5703125" style="218" customWidth="1"/>
    <col min="14" max="14" width="19.42578125" style="218" customWidth="1"/>
    <col min="15" max="15" width="30.5703125" style="218" customWidth="1"/>
    <col min="16" max="16" width="13.7109375" style="218" customWidth="1"/>
    <col min="17" max="17" width="16" style="218" customWidth="1"/>
    <col min="18" max="18" width="14.140625" style="218" customWidth="1"/>
    <col min="19" max="19" width="27.28515625" style="218" customWidth="1"/>
    <col min="20" max="20" width="16.42578125" style="218" customWidth="1"/>
    <col min="21" max="21" width="53.28515625" style="218" customWidth="1"/>
    <col min="22" max="22" width="27.7109375" style="218" customWidth="1"/>
    <col min="23" max="23" width="23.85546875" style="218" customWidth="1"/>
    <col min="24" max="24" width="39.140625" style="218" customWidth="1"/>
    <col min="25" max="25" width="36.85546875" style="218" customWidth="1"/>
    <col min="26" max="26" width="28.5703125" style="218" customWidth="1"/>
    <col min="27" max="27" width="30" style="218" customWidth="1"/>
    <col min="28" max="28" width="44.28515625" style="218" customWidth="1"/>
    <col min="29" max="29" width="40.5703125" style="218" customWidth="1"/>
    <col min="30" max="30" width="15.28515625" style="218" customWidth="1"/>
    <col min="31" max="31" width="14.28515625" style="218" customWidth="1"/>
    <col min="32" max="32" width="24.5703125" style="218" customWidth="1"/>
    <col min="33" max="16384" width="13" style="218"/>
  </cols>
  <sheetData>
    <row r="1" spans="1:22" s="21" customFormat="1" ht="15" x14ac:dyDescent="0.25">
      <c r="A1" s="120" t="s">
        <v>124</v>
      </c>
      <c r="B1" s="68"/>
      <c r="C1" s="68"/>
      <c r="F1" s="59"/>
      <c r="G1" s="59"/>
      <c r="H1" s="58"/>
      <c r="I1" s="59"/>
      <c r="O1" s="35"/>
      <c r="T1" s="69"/>
    </row>
    <row r="2" spans="1:22" s="21" customFormat="1" ht="15" x14ac:dyDescent="0.25">
      <c r="A2" s="70" t="s">
        <v>422</v>
      </c>
      <c r="B2" s="68"/>
      <c r="C2" s="68"/>
      <c r="F2" s="59"/>
      <c r="G2" s="59"/>
      <c r="H2" s="58"/>
      <c r="I2" s="59"/>
      <c r="O2" s="35"/>
      <c r="T2" s="69"/>
    </row>
    <row r="3" spans="1:22" s="21" customFormat="1" ht="15" x14ac:dyDescent="0.25">
      <c r="A3" s="71" t="s">
        <v>423</v>
      </c>
      <c r="B3" s="68"/>
      <c r="C3" s="68"/>
      <c r="F3" s="59"/>
      <c r="G3" s="59"/>
      <c r="H3" s="58"/>
      <c r="I3" s="59"/>
      <c r="O3" s="35"/>
      <c r="T3" s="69"/>
    </row>
    <row r="4" spans="1:22" s="29" customFormat="1" outlineLevel="1" x14ac:dyDescent="0.25">
      <c r="A4" s="134" t="s">
        <v>424</v>
      </c>
      <c r="B4" s="134" t="s">
        <v>425</v>
      </c>
      <c r="C4" s="134" t="s">
        <v>426</v>
      </c>
      <c r="D4" s="135" t="s">
        <v>427</v>
      </c>
      <c r="E4" s="136"/>
      <c r="F4" s="135" t="s">
        <v>448</v>
      </c>
      <c r="G4" s="135" t="s">
        <v>451</v>
      </c>
      <c r="H4" s="135" t="s">
        <v>453</v>
      </c>
      <c r="I4" s="135" t="s">
        <v>457</v>
      </c>
      <c r="J4" s="135" t="s">
        <v>428</v>
      </c>
      <c r="K4" s="33"/>
    </row>
    <row r="5" spans="1:22" s="29" customFormat="1" ht="51" outlineLevel="1" x14ac:dyDescent="0.25">
      <c r="A5" s="134" t="s">
        <v>429</v>
      </c>
      <c r="B5" s="134" t="s">
        <v>430</v>
      </c>
      <c r="C5" s="134" t="s">
        <v>431</v>
      </c>
      <c r="D5" s="135" t="s">
        <v>232</v>
      </c>
      <c r="E5" s="136"/>
      <c r="F5" s="135" t="s">
        <v>449</v>
      </c>
      <c r="G5" s="135" t="s">
        <v>452</v>
      </c>
      <c r="H5" s="135" t="s">
        <v>454</v>
      </c>
      <c r="I5" s="135" t="s">
        <v>458</v>
      </c>
      <c r="J5" s="135" t="s">
        <v>432</v>
      </c>
      <c r="K5" s="33"/>
    </row>
    <row r="6" spans="1:22" s="29" customFormat="1" ht="25.5" outlineLevel="1" x14ac:dyDescent="0.25">
      <c r="A6" s="32">
        <v>1</v>
      </c>
      <c r="B6" s="75" t="s">
        <v>226</v>
      </c>
      <c r="C6" s="32">
        <v>10101101</v>
      </c>
      <c r="D6" s="23" t="s">
        <v>125</v>
      </c>
      <c r="F6" s="130" t="s">
        <v>705</v>
      </c>
      <c r="G6" s="165"/>
      <c r="H6" s="132"/>
      <c r="I6" s="129"/>
      <c r="J6" s="62"/>
      <c r="K6" s="33"/>
      <c r="L6" s="23"/>
      <c r="T6" s="211"/>
    </row>
    <row r="7" spans="1:22" s="29" customFormat="1" outlineLevel="1" x14ac:dyDescent="0.25">
      <c r="A7" s="32">
        <v>1</v>
      </c>
      <c r="B7" s="75" t="s">
        <v>185</v>
      </c>
      <c r="C7" s="32">
        <v>10101102</v>
      </c>
      <c r="D7" s="29" t="s">
        <v>126</v>
      </c>
      <c r="F7" s="130" t="s">
        <v>127</v>
      </c>
      <c r="G7" s="165"/>
      <c r="H7" s="132"/>
      <c r="I7" s="129"/>
      <c r="J7" s="62"/>
      <c r="K7" s="33"/>
      <c r="T7" s="211"/>
    </row>
    <row r="8" spans="1:22" s="29" customFormat="1" ht="63.75" outlineLevel="1" x14ac:dyDescent="0.25">
      <c r="A8" s="32">
        <v>1</v>
      </c>
      <c r="B8" s="75" t="s">
        <v>229</v>
      </c>
      <c r="C8" s="32">
        <v>10101103</v>
      </c>
      <c r="D8" s="29" t="s">
        <v>511</v>
      </c>
      <c r="E8" s="191"/>
      <c r="F8" s="130" t="s">
        <v>128</v>
      </c>
      <c r="G8" s="165"/>
      <c r="H8" s="132"/>
      <c r="I8" s="129" t="s">
        <v>509</v>
      </c>
      <c r="J8" s="62"/>
      <c r="K8" s="33"/>
      <c r="T8" s="211"/>
    </row>
    <row r="9" spans="1:22" s="29" customFormat="1" ht="38.25" outlineLevel="1" x14ac:dyDescent="0.25">
      <c r="A9" s="32">
        <v>1</v>
      </c>
      <c r="B9" s="75" t="s">
        <v>433</v>
      </c>
      <c r="C9" s="32">
        <v>10101104</v>
      </c>
      <c r="D9" s="29" t="s">
        <v>129</v>
      </c>
      <c r="E9" s="29" t="s">
        <v>227</v>
      </c>
      <c r="F9" s="131" t="s">
        <v>506</v>
      </c>
      <c r="G9" s="165" t="s">
        <v>224</v>
      </c>
      <c r="H9" s="132" t="s">
        <v>507</v>
      </c>
      <c r="I9" s="129"/>
      <c r="J9" s="62"/>
      <c r="K9" s="33"/>
      <c r="M9" s="28"/>
      <c r="T9" s="211"/>
    </row>
    <row r="10" spans="1:22" s="29" customFormat="1" ht="38.25" outlineLevel="1" x14ac:dyDescent="0.25">
      <c r="A10" s="32">
        <v>1</v>
      </c>
      <c r="B10" s="75" t="s">
        <v>434</v>
      </c>
      <c r="C10" s="32">
        <v>10101105</v>
      </c>
      <c r="D10" s="34" t="s">
        <v>130</v>
      </c>
      <c r="E10" s="212" t="s">
        <v>147</v>
      </c>
      <c r="F10" s="131" t="s">
        <v>506</v>
      </c>
      <c r="G10" s="165" t="s">
        <v>224</v>
      </c>
      <c r="H10" s="132" t="s">
        <v>507</v>
      </c>
      <c r="I10" s="129"/>
      <c r="J10" s="62"/>
      <c r="K10" s="33"/>
      <c r="T10" s="211"/>
    </row>
    <row r="11" spans="1:22" s="29" customFormat="1" ht="63.75" outlineLevel="1" x14ac:dyDescent="0.25">
      <c r="A11" s="32">
        <v>1</v>
      </c>
      <c r="B11" s="75" t="s">
        <v>435</v>
      </c>
      <c r="C11" s="32">
        <v>10101106</v>
      </c>
      <c r="D11" s="34" t="s">
        <v>596</v>
      </c>
      <c r="E11" s="212"/>
      <c r="F11" s="131" t="s">
        <v>506</v>
      </c>
      <c r="G11" s="165" t="s">
        <v>508</v>
      </c>
      <c r="H11" s="132" t="s">
        <v>610</v>
      </c>
      <c r="I11" s="129"/>
      <c r="J11" s="62"/>
      <c r="K11" s="33"/>
      <c r="L11" s="34"/>
      <c r="T11" s="211"/>
    </row>
    <row r="12" spans="1:22" s="29" customFormat="1" ht="15" outlineLevel="1" x14ac:dyDescent="0.25">
      <c r="A12" s="32">
        <v>1</v>
      </c>
      <c r="B12" s="75" t="s">
        <v>436</v>
      </c>
      <c r="C12" s="32">
        <v>10101107</v>
      </c>
      <c r="D12" s="29" t="s">
        <v>131</v>
      </c>
      <c r="E12" s="50"/>
      <c r="F12" s="130" t="s">
        <v>704</v>
      </c>
      <c r="G12" s="165"/>
      <c r="H12" s="132"/>
      <c r="I12" s="129"/>
      <c r="J12" s="62"/>
      <c r="K12" s="33"/>
      <c r="L12" s="34"/>
      <c r="T12" s="211"/>
    </row>
    <row r="13" spans="1:22" s="29" customFormat="1" outlineLevel="1" x14ac:dyDescent="0.25">
      <c r="A13" s="32">
        <v>1</v>
      </c>
      <c r="B13" s="75" t="s">
        <v>437</v>
      </c>
      <c r="C13" s="32">
        <v>10101108</v>
      </c>
      <c r="D13" s="29" t="s">
        <v>0</v>
      </c>
      <c r="E13" s="213">
        <v>10101</v>
      </c>
      <c r="F13" s="130" t="s">
        <v>506</v>
      </c>
      <c r="G13" s="165"/>
      <c r="H13" s="132"/>
      <c r="I13" s="129"/>
      <c r="J13" s="62"/>
      <c r="K13" s="33"/>
      <c r="M13" s="34"/>
      <c r="N13" s="34"/>
      <c r="O13" s="34"/>
      <c r="P13" s="34"/>
      <c r="Q13" s="34"/>
      <c r="R13" s="34"/>
      <c r="S13" s="34"/>
      <c r="T13" s="211"/>
      <c r="U13" s="34"/>
    </row>
    <row r="14" spans="1:22" s="29" customFormat="1" ht="75" outlineLevel="1" x14ac:dyDescent="0.25">
      <c r="A14" s="32">
        <v>1</v>
      </c>
      <c r="B14" s="75" t="s">
        <v>438</v>
      </c>
      <c r="C14" s="32">
        <v>10101109</v>
      </c>
      <c r="D14" s="23" t="s">
        <v>132</v>
      </c>
      <c r="E14" s="67" t="s">
        <v>92</v>
      </c>
      <c r="F14" s="130" t="s">
        <v>506</v>
      </c>
      <c r="G14" s="165"/>
      <c r="H14" s="132"/>
      <c r="I14" s="129"/>
      <c r="J14" s="62"/>
      <c r="K14" s="33"/>
      <c r="M14" s="214"/>
      <c r="N14" s="214"/>
      <c r="O14" s="214"/>
      <c r="P14" s="214"/>
      <c r="Q14" s="214"/>
      <c r="R14" s="214"/>
      <c r="S14" s="214"/>
      <c r="T14" s="215"/>
      <c r="U14" s="214"/>
    </row>
    <row r="15" spans="1:22" s="29" customFormat="1" outlineLevel="1" x14ac:dyDescent="0.25">
      <c r="A15" s="32">
        <v>1</v>
      </c>
      <c r="B15" s="75" t="s">
        <v>510</v>
      </c>
      <c r="C15" s="32">
        <v>10101110</v>
      </c>
      <c r="D15" s="34" t="s">
        <v>133</v>
      </c>
      <c r="E15" s="216"/>
      <c r="F15" s="131" t="s">
        <v>128</v>
      </c>
      <c r="G15" s="165"/>
      <c r="H15" s="132"/>
      <c r="I15" s="129"/>
      <c r="J15" s="62"/>
      <c r="K15" s="33"/>
      <c r="T15" s="211"/>
      <c r="V15" s="137"/>
    </row>
    <row r="16" spans="1:22" s="29" customFormat="1" outlineLevel="1" x14ac:dyDescent="0.25">
      <c r="A16" s="32">
        <v>1</v>
      </c>
      <c r="B16" s="75" t="s">
        <v>230</v>
      </c>
      <c r="C16" s="32">
        <v>10101111</v>
      </c>
      <c r="D16" s="34" t="s">
        <v>235</v>
      </c>
      <c r="E16" s="210"/>
      <c r="F16" s="131" t="s">
        <v>128</v>
      </c>
      <c r="G16" s="165"/>
      <c r="H16" s="132"/>
      <c r="I16" s="129"/>
      <c r="J16" s="62"/>
      <c r="K16" s="33"/>
      <c r="T16" s="211"/>
      <c r="V16" s="137"/>
    </row>
    <row r="17" spans="1:32" s="29" customFormat="1" outlineLevel="1" x14ac:dyDescent="0.25">
      <c r="A17" s="32"/>
      <c r="B17" s="75"/>
      <c r="C17" s="32"/>
      <c r="D17" s="34"/>
      <c r="E17" s="216"/>
      <c r="F17" s="216"/>
      <c r="G17" s="216"/>
      <c r="I17" s="28"/>
      <c r="K17" s="33"/>
      <c r="T17" s="211"/>
      <c r="V17" s="137"/>
    </row>
    <row r="18" spans="1:32" s="29" customFormat="1" x14ac:dyDescent="0.25">
      <c r="A18" s="156" t="s">
        <v>439</v>
      </c>
      <c r="B18" s="138"/>
      <c r="C18" s="138"/>
      <c r="D18" s="34"/>
      <c r="E18" s="34"/>
      <c r="F18" s="34"/>
      <c r="G18" s="34"/>
      <c r="I18" s="34"/>
      <c r="J18" s="34"/>
      <c r="K18" s="34"/>
      <c r="L18" s="34"/>
      <c r="M18" s="34"/>
      <c r="N18" s="34"/>
      <c r="O18" s="34"/>
      <c r="P18" s="34"/>
      <c r="Q18" s="34"/>
      <c r="R18" s="34"/>
      <c r="S18" s="34"/>
      <c r="T18" s="34"/>
      <c r="U18" s="34"/>
      <c r="V18" s="34"/>
      <c r="W18" s="34"/>
      <c r="X18" s="34"/>
      <c r="Y18" s="34"/>
      <c r="Z18" s="34"/>
      <c r="AA18" s="34"/>
      <c r="AC18" s="34"/>
      <c r="AD18" s="34"/>
      <c r="AE18" s="34"/>
      <c r="AF18" s="34"/>
    </row>
    <row r="19" spans="1:32" s="29" customFormat="1" collapsed="1" x14ac:dyDescent="0.25">
      <c r="A19" s="87" t="s">
        <v>440</v>
      </c>
      <c r="B19" s="138"/>
      <c r="C19" s="138"/>
      <c r="D19" s="34"/>
      <c r="E19" s="34"/>
      <c r="F19" s="34"/>
      <c r="G19" s="34"/>
      <c r="I19" s="34"/>
      <c r="J19" s="34"/>
      <c r="K19" s="34"/>
      <c r="L19" s="34"/>
      <c r="M19" s="34"/>
      <c r="N19" s="34"/>
      <c r="O19" s="34"/>
      <c r="P19" s="34"/>
      <c r="Q19" s="34"/>
      <c r="R19" s="34"/>
      <c r="S19" s="34"/>
      <c r="T19" s="34"/>
      <c r="U19" s="34"/>
      <c r="V19" s="34"/>
      <c r="W19" s="34"/>
      <c r="X19" s="34"/>
      <c r="Y19" s="34"/>
      <c r="Z19" s="34"/>
      <c r="AA19" s="34"/>
      <c r="AC19" s="34"/>
      <c r="AD19" s="34"/>
      <c r="AE19" s="34"/>
      <c r="AF19" s="34"/>
    </row>
    <row r="20" spans="1:32" s="29" customFormat="1" ht="25.5" hidden="1" outlineLevel="2" x14ac:dyDescent="0.25">
      <c r="A20" s="134" t="s">
        <v>441</v>
      </c>
      <c r="B20" s="138" t="s">
        <v>442</v>
      </c>
      <c r="C20" s="139" t="s">
        <v>236</v>
      </c>
      <c r="D20" s="28" t="s">
        <v>240</v>
      </c>
      <c r="E20" s="28" t="s">
        <v>240</v>
      </c>
      <c r="F20" s="28" t="s">
        <v>240</v>
      </c>
      <c r="G20" s="28" t="s">
        <v>240</v>
      </c>
      <c r="H20" s="23" t="s">
        <v>240</v>
      </c>
      <c r="I20" s="28" t="s">
        <v>240</v>
      </c>
      <c r="J20" s="28" t="s">
        <v>240</v>
      </c>
      <c r="K20" s="28" t="s">
        <v>240</v>
      </c>
      <c r="L20" s="28" t="s">
        <v>240</v>
      </c>
      <c r="M20" s="28" t="s">
        <v>240</v>
      </c>
      <c r="N20" s="28" t="s">
        <v>240</v>
      </c>
      <c r="O20" s="28" t="s">
        <v>240</v>
      </c>
      <c r="P20" s="28" t="s">
        <v>240</v>
      </c>
      <c r="Q20" s="28" t="s">
        <v>240</v>
      </c>
      <c r="R20" s="28" t="s">
        <v>240</v>
      </c>
      <c r="S20" s="28" t="s">
        <v>240</v>
      </c>
      <c r="T20" s="28" t="s">
        <v>240</v>
      </c>
      <c r="U20" s="28" t="s">
        <v>240</v>
      </c>
      <c r="V20" s="28" t="s">
        <v>240</v>
      </c>
      <c r="W20" s="28" t="s">
        <v>240</v>
      </c>
      <c r="X20" s="28" t="s">
        <v>240</v>
      </c>
      <c r="Y20" s="28" t="s">
        <v>240</v>
      </c>
      <c r="Z20" s="28" t="s">
        <v>240</v>
      </c>
      <c r="AA20" s="28" t="s">
        <v>240</v>
      </c>
      <c r="AB20" s="23" t="s">
        <v>240</v>
      </c>
      <c r="AC20" s="28" t="s">
        <v>240</v>
      </c>
      <c r="AD20" s="28" t="s">
        <v>240</v>
      </c>
      <c r="AE20" s="28" t="s">
        <v>240</v>
      </c>
      <c r="AF20" s="28" t="s">
        <v>240</v>
      </c>
    </row>
    <row r="21" spans="1:32" s="29" customFormat="1" ht="25.5" hidden="1" outlineLevel="2" x14ac:dyDescent="0.25">
      <c r="A21" s="134" t="s">
        <v>441</v>
      </c>
      <c r="B21" s="138" t="s">
        <v>442</v>
      </c>
      <c r="C21" s="140" t="s">
        <v>237</v>
      </c>
      <c r="D21" s="28" t="s">
        <v>241</v>
      </c>
      <c r="E21" s="28" t="s">
        <v>241</v>
      </c>
      <c r="F21" s="28" t="s">
        <v>241</v>
      </c>
      <c r="G21" s="28" t="s">
        <v>241</v>
      </c>
      <c r="H21" s="23" t="s">
        <v>241</v>
      </c>
      <c r="I21" s="28" t="s">
        <v>241</v>
      </c>
      <c r="J21" s="28" t="s">
        <v>241</v>
      </c>
      <c r="K21" s="28" t="s">
        <v>241</v>
      </c>
      <c r="L21" s="28" t="s">
        <v>241</v>
      </c>
      <c r="M21" s="28" t="s">
        <v>241</v>
      </c>
      <c r="N21" s="28" t="s">
        <v>241</v>
      </c>
      <c r="O21" s="28" t="s">
        <v>241</v>
      </c>
      <c r="P21" s="28" t="s">
        <v>241</v>
      </c>
      <c r="Q21" s="28" t="s">
        <v>241</v>
      </c>
      <c r="R21" s="28" t="s">
        <v>241</v>
      </c>
      <c r="S21" s="28" t="s">
        <v>241</v>
      </c>
      <c r="T21" s="28" t="s">
        <v>241</v>
      </c>
      <c r="U21" s="28" t="s">
        <v>241</v>
      </c>
      <c r="V21" s="28" t="s">
        <v>241</v>
      </c>
      <c r="W21" s="28" t="s">
        <v>241</v>
      </c>
      <c r="X21" s="28" t="s">
        <v>241</v>
      </c>
      <c r="Y21" s="28" t="s">
        <v>241</v>
      </c>
      <c r="Z21" s="28" t="s">
        <v>241</v>
      </c>
      <c r="AA21" s="28" t="s">
        <v>241</v>
      </c>
      <c r="AB21" s="23" t="s">
        <v>241</v>
      </c>
      <c r="AC21" s="28" t="s">
        <v>241</v>
      </c>
      <c r="AD21" s="28" t="s">
        <v>241</v>
      </c>
      <c r="AE21" s="28" t="s">
        <v>241</v>
      </c>
      <c r="AF21" s="28" t="s">
        <v>241</v>
      </c>
    </row>
    <row r="22" spans="1:32" s="29" customFormat="1" hidden="1" outlineLevel="2" x14ac:dyDescent="0.25">
      <c r="A22" s="134" t="s">
        <v>441</v>
      </c>
      <c r="B22" s="138" t="s">
        <v>442</v>
      </c>
      <c r="C22" s="139" t="s">
        <v>237</v>
      </c>
      <c r="D22" s="28" t="s">
        <v>242</v>
      </c>
      <c r="E22" s="28" t="s">
        <v>242</v>
      </c>
      <c r="F22" s="28" t="s">
        <v>242</v>
      </c>
      <c r="G22" s="28" t="s">
        <v>242</v>
      </c>
      <c r="H22" s="23" t="s">
        <v>242</v>
      </c>
      <c r="I22" s="28" t="s">
        <v>242</v>
      </c>
      <c r="J22" s="28" t="s">
        <v>242</v>
      </c>
      <c r="K22" s="28" t="s">
        <v>242</v>
      </c>
      <c r="L22" s="28" t="s">
        <v>242</v>
      </c>
      <c r="M22" s="28" t="s">
        <v>242</v>
      </c>
      <c r="N22" s="28" t="s">
        <v>242</v>
      </c>
      <c r="O22" s="28" t="s">
        <v>242</v>
      </c>
      <c r="P22" s="28" t="s">
        <v>242</v>
      </c>
      <c r="Q22" s="28" t="s">
        <v>242</v>
      </c>
      <c r="R22" s="28" t="s">
        <v>242</v>
      </c>
      <c r="S22" s="28" t="s">
        <v>242</v>
      </c>
      <c r="T22" s="28" t="s">
        <v>242</v>
      </c>
      <c r="U22" s="28" t="s">
        <v>242</v>
      </c>
      <c r="V22" s="28" t="s">
        <v>242</v>
      </c>
      <c r="W22" s="28" t="s">
        <v>242</v>
      </c>
      <c r="X22" s="28" t="s">
        <v>242</v>
      </c>
      <c r="Y22" s="28" t="s">
        <v>242</v>
      </c>
      <c r="Z22" s="28" t="s">
        <v>242</v>
      </c>
      <c r="AA22" s="28" t="s">
        <v>242</v>
      </c>
      <c r="AB22" s="23" t="s">
        <v>242</v>
      </c>
      <c r="AC22" s="28" t="s">
        <v>242</v>
      </c>
      <c r="AD22" s="28" t="s">
        <v>242</v>
      </c>
      <c r="AE22" s="28" t="s">
        <v>242</v>
      </c>
      <c r="AF22" s="28" t="s">
        <v>242</v>
      </c>
    </row>
    <row r="23" spans="1:32" s="29" customFormat="1" ht="38.25" hidden="1" outlineLevel="2" x14ac:dyDescent="0.25">
      <c r="A23" s="134" t="s">
        <v>441</v>
      </c>
      <c r="B23" s="138" t="s">
        <v>443</v>
      </c>
      <c r="C23" s="141" t="s">
        <v>560</v>
      </c>
      <c r="D23" s="28" t="s">
        <v>243</v>
      </c>
      <c r="E23" s="28" t="s">
        <v>243</v>
      </c>
      <c r="F23" s="28" t="s">
        <v>243</v>
      </c>
      <c r="G23" s="28" t="s">
        <v>243</v>
      </c>
      <c r="H23" s="23" t="s">
        <v>243</v>
      </c>
      <c r="I23" s="28" t="s">
        <v>243</v>
      </c>
      <c r="J23" s="28" t="s">
        <v>243</v>
      </c>
      <c r="K23" s="28" t="s">
        <v>243</v>
      </c>
      <c r="L23" s="28" t="s">
        <v>243</v>
      </c>
      <c r="M23" s="28" t="s">
        <v>243</v>
      </c>
      <c r="N23" s="28" t="s">
        <v>243</v>
      </c>
      <c r="O23" s="28" t="s">
        <v>243</v>
      </c>
      <c r="P23" s="28" t="s">
        <v>243</v>
      </c>
      <c r="Q23" s="28" t="s">
        <v>243</v>
      </c>
      <c r="R23" s="28" t="s">
        <v>243</v>
      </c>
      <c r="S23" s="28" t="s">
        <v>243</v>
      </c>
      <c r="T23" s="28" t="s">
        <v>243</v>
      </c>
      <c r="U23" s="28" t="s">
        <v>243</v>
      </c>
      <c r="V23" s="28" t="s">
        <v>243</v>
      </c>
      <c r="W23" s="28" t="s">
        <v>243</v>
      </c>
      <c r="X23" s="28" t="s">
        <v>243</v>
      </c>
      <c r="Y23" s="28" t="s">
        <v>243</v>
      </c>
      <c r="Z23" s="28" t="s">
        <v>243</v>
      </c>
      <c r="AA23" s="28" t="s">
        <v>243</v>
      </c>
      <c r="AB23" s="23" t="s">
        <v>243</v>
      </c>
      <c r="AC23" s="28" t="s">
        <v>243</v>
      </c>
      <c r="AD23" s="28" t="s">
        <v>243</v>
      </c>
      <c r="AE23" s="28" t="s">
        <v>243</v>
      </c>
      <c r="AF23" s="28" t="s">
        <v>243</v>
      </c>
    </row>
    <row r="24" spans="1:32" s="29" customFormat="1" hidden="1" outlineLevel="2" x14ac:dyDescent="0.25">
      <c r="A24" s="138" t="s">
        <v>444</v>
      </c>
      <c r="B24" s="138" t="s">
        <v>444</v>
      </c>
      <c r="C24" s="141" t="s">
        <v>238</v>
      </c>
      <c r="D24" s="28" t="s">
        <v>244</v>
      </c>
      <c r="E24" s="28" t="s">
        <v>244</v>
      </c>
      <c r="F24" s="28" t="s">
        <v>244</v>
      </c>
      <c r="G24" s="28" t="s">
        <v>244</v>
      </c>
      <c r="H24" s="28" t="s">
        <v>244</v>
      </c>
      <c r="I24" s="28" t="s">
        <v>244</v>
      </c>
      <c r="J24" s="28" t="s">
        <v>244</v>
      </c>
      <c r="K24" s="28" t="s">
        <v>244</v>
      </c>
      <c r="L24" s="28" t="s">
        <v>244</v>
      </c>
      <c r="M24" s="28" t="s">
        <v>244</v>
      </c>
      <c r="N24" s="28" t="s">
        <v>244</v>
      </c>
      <c r="O24" s="28" t="s">
        <v>244</v>
      </c>
      <c r="P24" s="28" t="s">
        <v>244</v>
      </c>
      <c r="Q24" s="28" t="s">
        <v>244</v>
      </c>
      <c r="R24" s="28" t="s">
        <v>244</v>
      </c>
      <c r="S24" s="28" t="s">
        <v>244</v>
      </c>
      <c r="T24" s="28" t="s">
        <v>244</v>
      </c>
      <c r="U24" s="28" t="s">
        <v>244</v>
      </c>
      <c r="V24" s="28" t="s">
        <v>244</v>
      </c>
      <c r="W24" s="28" t="s">
        <v>244</v>
      </c>
      <c r="X24" s="28" t="s">
        <v>244</v>
      </c>
      <c r="Y24" s="28" t="s">
        <v>244</v>
      </c>
      <c r="Z24" s="28" t="s">
        <v>244</v>
      </c>
      <c r="AA24" s="28" t="s">
        <v>244</v>
      </c>
      <c r="AB24" s="28" t="s">
        <v>244</v>
      </c>
      <c r="AC24" s="28" t="s">
        <v>244</v>
      </c>
      <c r="AD24" s="28" t="s">
        <v>244</v>
      </c>
      <c r="AE24" s="28" t="s">
        <v>244</v>
      </c>
      <c r="AF24" s="28" t="s">
        <v>244</v>
      </c>
    </row>
    <row r="25" spans="1:32" s="29" customFormat="1" hidden="1" outlineLevel="2" x14ac:dyDescent="0.25">
      <c r="A25" s="138" t="s">
        <v>444</v>
      </c>
      <c r="B25" s="138" t="s">
        <v>444</v>
      </c>
      <c r="C25" s="140" t="s">
        <v>239</v>
      </c>
      <c r="D25" s="28" t="s">
        <v>144</v>
      </c>
      <c r="E25" s="28" t="s">
        <v>144</v>
      </c>
      <c r="F25" s="28" t="s">
        <v>144</v>
      </c>
      <c r="G25" s="28" t="s">
        <v>144</v>
      </c>
      <c r="H25" s="23" t="s">
        <v>144</v>
      </c>
      <c r="I25" s="28" t="s">
        <v>144</v>
      </c>
      <c r="J25" s="28" t="s">
        <v>144</v>
      </c>
      <c r="K25" s="28" t="s">
        <v>144</v>
      </c>
      <c r="L25" s="28" t="s">
        <v>144</v>
      </c>
      <c r="M25" s="28" t="s">
        <v>144</v>
      </c>
      <c r="N25" s="28" t="s">
        <v>144</v>
      </c>
      <c r="O25" s="28" t="s">
        <v>144</v>
      </c>
      <c r="P25" s="28" t="s">
        <v>144</v>
      </c>
      <c r="Q25" s="28" t="s">
        <v>144</v>
      </c>
      <c r="R25" s="28" t="s">
        <v>144</v>
      </c>
      <c r="S25" s="28" t="s">
        <v>144</v>
      </c>
      <c r="T25" s="28" t="s">
        <v>144</v>
      </c>
      <c r="U25" s="28" t="s">
        <v>144</v>
      </c>
      <c r="V25" s="28" t="s">
        <v>144</v>
      </c>
      <c r="W25" s="28" t="s">
        <v>144</v>
      </c>
      <c r="X25" s="28" t="s">
        <v>144</v>
      </c>
      <c r="Y25" s="28" t="s">
        <v>144</v>
      </c>
      <c r="Z25" s="28" t="s">
        <v>144</v>
      </c>
      <c r="AA25" s="28" t="s">
        <v>144</v>
      </c>
      <c r="AB25" s="23"/>
      <c r="AC25" s="28" t="s">
        <v>144</v>
      </c>
      <c r="AD25" s="28" t="s">
        <v>144</v>
      </c>
      <c r="AE25" s="28" t="s">
        <v>144</v>
      </c>
      <c r="AF25" s="28" t="s">
        <v>144</v>
      </c>
    </row>
    <row r="26" spans="1:32" s="29" customFormat="1" ht="25.5" hidden="1" outlineLevel="2" x14ac:dyDescent="0.25">
      <c r="A26" s="134" t="s">
        <v>441</v>
      </c>
      <c r="B26" s="138" t="s">
        <v>442</v>
      </c>
      <c r="C26" s="139" t="s">
        <v>237</v>
      </c>
      <c r="D26" s="28" t="s">
        <v>245</v>
      </c>
      <c r="E26" s="28" t="s">
        <v>246</v>
      </c>
      <c r="F26" s="28" t="s">
        <v>247</v>
      </c>
      <c r="G26" s="28" t="s">
        <v>248</v>
      </c>
      <c r="H26" s="23" t="s">
        <v>248</v>
      </c>
      <c r="I26" s="28" t="s">
        <v>248</v>
      </c>
      <c r="J26" s="28" t="s">
        <v>249</v>
      </c>
      <c r="K26" s="28" t="s">
        <v>249</v>
      </c>
      <c r="L26" s="28" t="s">
        <v>249</v>
      </c>
      <c r="M26" s="28" t="s">
        <v>250</v>
      </c>
      <c r="N26" s="28" t="s">
        <v>251</v>
      </c>
      <c r="O26" s="28" t="s">
        <v>251</v>
      </c>
      <c r="P26" s="28" t="s">
        <v>251</v>
      </c>
      <c r="Q26" s="28" t="s">
        <v>251</v>
      </c>
      <c r="R26" s="28" t="s">
        <v>251</v>
      </c>
      <c r="S26" s="28" t="s">
        <v>251</v>
      </c>
      <c r="T26" s="28" t="s">
        <v>251</v>
      </c>
      <c r="U26" s="28" t="s">
        <v>251</v>
      </c>
      <c r="V26" s="28" t="s">
        <v>252</v>
      </c>
      <c r="W26" s="28" t="s">
        <v>252</v>
      </c>
      <c r="X26" s="28" t="s">
        <v>252</v>
      </c>
      <c r="Y26" s="28" t="s">
        <v>252</v>
      </c>
      <c r="Z26" s="28" t="s">
        <v>252</v>
      </c>
      <c r="AA26" s="28" t="s">
        <v>252</v>
      </c>
      <c r="AB26" s="23" t="s">
        <v>252</v>
      </c>
      <c r="AC26" s="28" t="s">
        <v>253</v>
      </c>
      <c r="AD26" s="28" t="s">
        <v>253</v>
      </c>
      <c r="AE26" s="28" t="s">
        <v>253</v>
      </c>
      <c r="AF26" s="28" t="s">
        <v>253</v>
      </c>
    </row>
    <row r="27" spans="1:32" s="29" customFormat="1" ht="102" hidden="1" outlineLevel="2" x14ac:dyDescent="0.25">
      <c r="A27" s="134" t="s">
        <v>441</v>
      </c>
      <c r="B27" s="138" t="s">
        <v>443</v>
      </c>
      <c r="C27" s="141" t="s">
        <v>560</v>
      </c>
      <c r="D27" s="91" t="s">
        <v>519</v>
      </c>
      <c r="E27" s="91" t="s">
        <v>473</v>
      </c>
      <c r="F27" s="91" t="s">
        <v>521</v>
      </c>
      <c r="G27" s="28" t="s">
        <v>256</v>
      </c>
      <c r="H27" s="23" t="s">
        <v>256</v>
      </c>
      <c r="I27" s="28" t="s">
        <v>256</v>
      </c>
      <c r="J27" s="28" t="s">
        <v>257</v>
      </c>
      <c r="K27" s="28" t="s">
        <v>257</v>
      </c>
      <c r="L27" s="28" t="s">
        <v>257</v>
      </c>
      <c r="M27" s="28" t="s">
        <v>258</v>
      </c>
      <c r="N27" s="28" t="s">
        <v>259</v>
      </c>
      <c r="O27" s="28" t="s">
        <v>259</v>
      </c>
      <c r="P27" s="28" t="s">
        <v>259</v>
      </c>
      <c r="Q27" s="28" t="s">
        <v>259</v>
      </c>
      <c r="R27" s="28" t="s">
        <v>259</v>
      </c>
      <c r="S27" s="28" t="s">
        <v>259</v>
      </c>
      <c r="T27" s="28" t="s">
        <v>259</v>
      </c>
      <c r="U27" s="28" t="s">
        <v>259</v>
      </c>
      <c r="V27" s="28" t="s">
        <v>260</v>
      </c>
      <c r="W27" s="28" t="s">
        <v>260</v>
      </c>
      <c r="X27" s="28" t="s">
        <v>260</v>
      </c>
      <c r="Y27" s="28" t="s">
        <v>260</v>
      </c>
      <c r="Z27" s="28" t="s">
        <v>260</v>
      </c>
      <c r="AA27" s="28" t="s">
        <v>260</v>
      </c>
      <c r="AB27" s="23" t="s">
        <v>260</v>
      </c>
      <c r="AC27" s="28" t="s">
        <v>261</v>
      </c>
      <c r="AD27" s="28" t="s">
        <v>261</v>
      </c>
      <c r="AE27" s="28" t="s">
        <v>261</v>
      </c>
      <c r="AF27" s="28" t="s">
        <v>261</v>
      </c>
    </row>
    <row r="28" spans="1:32" s="29" customFormat="1" hidden="1" outlineLevel="2" x14ac:dyDescent="0.25">
      <c r="A28" s="138" t="s">
        <v>444</v>
      </c>
      <c r="B28" s="138" t="s">
        <v>444</v>
      </c>
      <c r="C28" s="141" t="s">
        <v>238</v>
      </c>
      <c r="D28" s="28" t="s">
        <v>262</v>
      </c>
      <c r="E28" s="28" t="s">
        <v>262</v>
      </c>
      <c r="F28" s="28" t="s">
        <v>263</v>
      </c>
      <c r="G28" s="28" t="s">
        <v>262</v>
      </c>
      <c r="H28" s="23" t="s">
        <v>262</v>
      </c>
      <c r="I28" s="28" t="s">
        <v>262</v>
      </c>
      <c r="J28" s="28" t="s">
        <v>264</v>
      </c>
      <c r="K28" s="28" t="s">
        <v>264</v>
      </c>
      <c r="L28" s="28" t="s">
        <v>264</v>
      </c>
      <c r="M28" s="28" t="s">
        <v>263</v>
      </c>
      <c r="N28" s="28" t="s">
        <v>264</v>
      </c>
      <c r="O28" s="28" t="s">
        <v>264</v>
      </c>
      <c r="P28" s="28" t="s">
        <v>264</v>
      </c>
      <c r="Q28" s="28" t="s">
        <v>264</v>
      </c>
      <c r="R28" s="28" t="s">
        <v>264</v>
      </c>
      <c r="S28" s="28" t="s">
        <v>264</v>
      </c>
      <c r="T28" s="28" t="s">
        <v>264</v>
      </c>
      <c r="U28" s="28" t="s">
        <v>264</v>
      </c>
      <c r="V28" s="28" t="s">
        <v>262</v>
      </c>
      <c r="W28" s="28" t="s">
        <v>262</v>
      </c>
      <c r="X28" s="28" t="s">
        <v>262</v>
      </c>
      <c r="Y28" s="28" t="s">
        <v>262</v>
      </c>
      <c r="Z28" s="28" t="s">
        <v>262</v>
      </c>
      <c r="AA28" s="28" t="s">
        <v>262</v>
      </c>
      <c r="AB28" s="23" t="s">
        <v>262</v>
      </c>
      <c r="AC28" s="28" t="s">
        <v>244</v>
      </c>
      <c r="AD28" s="28" t="s">
        <v>244</v>
      </c>
      <c r="AE28" s="28" t="s">
        <v>244</v>
      </c>
      <c r="AF28" s="28" t="s">
        <v>244</v>
      </c>
    </row>
    <row r="29" spans="1:32" s="29" customFormat="1" hidden="1" outlineLevel="2" x14ac:dyDescent="0.25">
      <c r="A29" s="138" t="s">
        <v>444</v>
      </c>
      <c r="B29" s="138" t="s">
        <v>444</v>
      </c>
      <c r="C29" s="140" t="s">
        <v>239</v>
      </c>
      <c r="D29" s="28" t="s">
        <v>520</v>
      </c>
      <c r="E29" s="28" t="s">
        <v>144</v>
      </c>
      <c r="F29" s="28" t="s">
        <v>266</v>
      </c>
      <c r="G29" s="28" t="s">
        <v>144</v>
      </c>
      <c r="H29" s="23" t="s">
        <v>144</v>
      </c>
      <c r="I29" s="28"/>
      <c r="J29" s="28" t="s">
        <v>144</v>
      </c>
      <c r="K29" s="28" t="s">
        <v>144</v>
      </c>
      <c r="L29" s="28" t="s">
        <v>144</v>
      </c>
      <c r="M29" s="28" t="s">
        <v>267</v>
      </c>
      <c r="N29" s="28" t="s">
        <v>144</v>
      </c>
      <c r="O29" s="28" t="s">
        <v>144</v>
      </c>
      <c r="P29" s="28" t="s">
        <v>144</v>
      </c>
      <c r="Q29" s="28" t="s">
        <v>144</v>
      </c>
      <c r="R29" s="28" t="s">
        <v>144</v>
      </c>
      <c r="S29" s="28" t="s">
        <v>144</v>
      </c>
      <c r="T29" s="28" t="s">
        <v>144</v>
      </c>
      <c r="U29" s="28" t="s">
        <v>144</v>
      </c>
      <c r="V29" s="28" t="s">
        <v>144</v>
      </c>
      <c r="W29" s="28" t="s">
        <v>144</v>
      </c>
      <c r="X29" s="28" t="s">
        <v>144</v>
      </c>
      <c r="Y29" s="28" t="s">
        <v>144</v>
      </c>
      <c r="Z29" s="28" t="s">
        <v>144</v>
      </c>
      <c r="AA29" s="28" t="s">
        <v>144</v>
      </c>
      <c r="AB29" s="23"/>
      <c r="AC29" s="28" t="s">
        <v>144</v>
      </c>
      <c r="AD29" s="28" t="s">
        <v>144</v>
      </c>
      <c r="AE29" s="28" t="s">
        <v>144</v>
      </c>
      <c r="AF29" s="28" t="s">
        <v>144</v>
      </c>
    </row>
    <row r="30" spans="1:32" s="29" customFormat="1" ht="25.5" hidden="1" outlineLevel="2" x14ac:dyDescent="0.25">
      <c r="A30" s="134" t="s">
        <v>441</v>
      </c>
      <c r="B30" s="138" t="s">
        <v>442</v>
      </c>
      <c r="C30" s="139" t="s">
        <v>237</v>
      </c>
      <c r="D30" s="28">
        <v>0</v>
      </c>
      <c r="E30" s="28">
        <v>0</v>
      </c>
      <c r="F30" s="28">
        <v>0</v>
      </c>
      <c r="G30" s="28" t="s">
        <v>268</v>
      </c>
      <c r="H30" s="23" t="s">
        <v>269</v>
      </c>
      <c r="I30" s="28" t="s">
        <v>270</v>
      </c>
      <c r="J30" s="28" t="s">
        <v>271</v>
      </c>
      <c r="K30" s="28" t="s">
        <v>272</v>
      </c>
      <c r="L30" s="28" t="s">
        <v>273</v>
      </c>
      <c r="M30" s="28">
        <v>0</v>
      </c>
      <c r="N30" s="28" t="s">
        <v>274</v>
      </c>
      <c r="O30" s="28" t="s">
        <v>275</v>
      </c>
      <c r="P30" s="28" t="s">
        <v>276</v>
      </c>
      <c r="Q30" s="28" t="s">
        <v>276</v>
      </c>
      <c r="R30" s="28" t="s">
        <v>276</v>
      </c>
      <c r="S30" s="28" t="s">
        <v>276</v>
      </c>
      <c r="T30" s="28" t="s">
        <v>277</v>
      </c>
      <c r="U30" s="28" t="s">
        <v>278</v>
      </c>
      <c r="V30" s="28" t="s">
        <v>279</v>
      </c>
      <c r="W30" s="28" t="s">
        <v>280</v>
      </c>
      <c r="X30" s="28" t="s">
        <v>281</v>
      </c>
      <c r="Y30" s="28" t="s">
        <v>282</v>
      </c>
      <c r="Z30" s="28" t="s">
        <v>283</v>
      </c>
      <c r="AA30" s="28" t="s">
        <v>284</v>
      </c>
      <c r="AB30" s="23" t="s">
        <v>476</v>
      </c>
      <c r="AC30" s="28" t="s">
        <v>526</v>
      </c>
      <c r="AD30" s="28" t="s">
        <v>285</v>
      </c>
      <c r="AE30" s="28" t="s">
        <v>286</v>
      </c>
      <c r="AF30" s="28" t="s">
        <v>287</v>
      </c>
    </row>
    <row r="31" spans="1:32" s="29" customFormat="1" ht="191.25" hidden="1" outlineLevel="2" x14ac:dyDescent="0.25">
      <c r="A31" s="134" t="s">
        <v>441</v>
      </c>
      <c r="B31" s="138" t="s">
        <v>443</v>
      </c>
      <c r="C31" s="141" t="s">
        <v>560</v>
      </c>
      <c r="D31" s="28" t="e">
        <v>#N/A</v>
      </c>
      <c r="E31" s="28" t="e">
        <v>#N/A</v>
      </c>
      <c r="F31" s="28" t="e">
        <v>#N/A</v>
      </c>
      <c r="G31" s="91" t="s">
        <v>512</v>
      </c>
      <c r="H31" s="92" t="s">
        <v>538</v>
      </c>
      <c r="I31" s="91" t="s">
        <v>539</v>
      </c>
      <c r="J31" s="91" t="s">
        <v>5</v>
      </c>
      <c r="K31" s="91" t="s">
        <v>6</v>
      </c>
      <c r="L31" s="91" t="s">
        <v>290</v>
      </c>
      <c r="M31" s="91" t="s">
        <v>474</v>
      </c>
      <c r="N31" s="91" t="s">
        <v>10</v>
      </c>
      <c r="O31" s="133" t="s">
        <v>291</v>
      </c>
      <c r="P31" s="28" t="s">
        <v>292</v>
      </c>
      <c r="Q31" s="28" t="s">
        <v>292</v>
      </c>
      <c r="R31" s="28" t="s">
        <v>292</v>
      </c>
      <c r="S31" s="28" t="s">
        <v>292</v>
      </c>
      <c r="T31" s="91" t="s">
        <v>293</v>
      </c>
      <c r="U31" s="91" t="s">
        <v>16</v>
      </c>
      <c r="V31" s="91" t="s">
        <v>294</v>
      </c>
      <c r="W31" s="133" t="s">
        <v>540</v>
      </c>
      <c r="X31" s="91" t="s">
        <v>541</v>
      </c>
      <c r="Y31" s="91" t="s">
        <v>732</v>
      </c>
      <c r="Z31" s="91" t="s">
        <v>21</v>
      </c>
      <c r="AA31" s="91" t="s">
        <v>295</v>
      </c>
      <c r="AB31" s="142" t="s">
        <v>516</v>
      </c>
      <c r="AC31" s="91" t="s">
        <v>527</v>
      </c>
      <c r="AD31" s="91" t="s">
        <v>198</v>
      </c>
      <c r="AE31" s="91" t="s">
        <v>562</v>
      </c>
      <c r="AF31" s="91" t="s">
        <v>297</v>
      </c>
    </row>
    <row r="32" spans="1:32" s="29" customFormat="1" hidden="1" outlineLevel="2" x14ac:dyDescent="0.25">
      <c r="A32" s="138" t="s">
        <v>444</v>
      </c>
      <c r="B32" s="138" t="s">
        <v>444</v>
      </c>
      <c r="C32" s="141" t="s">
        <v>238</v>
      </c>
      <c r="D32" s="28" t="e">
        <v>#N/A</v>
      </c>
      <c r="E32" s="28" t="e">
        <v>#N/A</v>
      </c>
      <c r="F32" s="28" t="e">
        <v>#N/A</v>
      </c>
      <c r="G32" s="28" t="s">
        <v>263</v>
      </c>
      <c r="H32" s="23" t="s">
        <v>264</v>
      </c>
      <c r="I32" s="28" t="s">
        <v>264</v>
      </c>
      <c r="J32" s="28" t="s">
        <v>262</v>
      </c>
      <c r="K32" s="28" t="s">
        <v>262</v>
      </c>
      <c r="L32" s="28" t="s">
        <v>264</v>
      </c>
      <c r="M32" s="28" t="s">
        <v>368</v>
      </c>
      <c r="N32" s="28" t="s">
        <v>262</v>
      </c>
      <c r="O32" s="28" t="s">
        <v>263</v>
      </c>
      <c r="P32" s="28" t="s">
        <v>264</v>
      </c>
      <c r="Q32" s="28" t="s">
        <v>264</v>
      </c>
      <c r="R32" s="28" t="s">
        <v>264</v>
      </c>
      <c r="S32" s="28" t="s">
        <v>264</v>
      </c>
      <c r="T32" s="28" t="s">
        <v>264</v>
      </c>
      <c r="U32" s="28" t="s">
        <v>262</v>
      </c>
      <c r="V32" s="28" t="s">
        <v>264</v>
      </c>
      <c r="W32" s="28" t="s">
        <v>264</v>
      </c>
      <c r="X32" s="28" t="s">
        <v>298</v>
      </c>
      <c r="Y32" s="28" t="s">
        <v>298</v>
      </c>
      <c r="Z32" s="28" t="s">
        <v>262</v>
      </c>
      <c r="AA32" s="28" t="s">
        <v>264</v>
      </c>
      <c r="AB32" s="23" t="s">
        <v>263</v>
      </c>
      <c r="AC32" s="28" t="s">
        <v>263</v>
      </c>
      <c r="AD32" s="28" t="s">
        <v>262</v>
      </c>
      <c r="AE32" s="28" t="s">
        <v>262</v>
      </c>
      <c r="AF32" s="28" t="s">
        <v>262</v>
      </c>
    </row>
    <row r="33" spans="1:55" s="29" customFormat="1" hidden="1" outlineLevel="2" x14ac:dyDescent="0.25">
      <c r="A33" s="138" t="s">
        <v>444</v>
      </c>
      <c r="B33" s="138" t="s">
        <v>444</v>
      </c>
      <c r="C33" s="140" t="s">
        <v>239</v>
      </c>
      <c r="D33" s="28" t="e">
        <v>#N/A</v>
      </c>
      <c r="E33" s="28" t="e">
        <v>#N/A</v>
      </c>
      <c r="F33" s="28" t="e">
        <v>#N/A</v>
      </c>
      <c r="G33" s="28" t="s">
        <v>323</v>
      </c>
      <c r="H33" s="23" t="s">
        <v>300</v>
      </c>
      <c r="I33" s="28" t="s">
        <v>300</v>
      </c>
      <c r="J33" s="28" t="s">
        <v>301</v>
      </c>
      <c r="K33" s="28" t="s">
        <v>144</v>
      </c>
      <c r="L33" s="28" t="s">
        <v>559</v>
      </c>
      <c r="M33" s="28" t="s">
        <v>299</v>
      </c>
      <c r="N33" s="28" t="s">
        <v>302</v>
      </c>
      <c r="O33" s="28" t="s">
        <v>299</v>
      </c>
      <c r="P33" s="28" t="s">
        <v>144</v>
      </c>
      <c r="Q33" s="28" t="s">
        <v>144</v>
      </c>
      <c r="R33" s="28" t="s">
        <v>144</v>
      </c>
      <c r="S33" s="28" t="s">
        <v>144</v>
      </c>
      <c r="T33" s="28" t="s">
        <v>302</v>
      </c>
      <c r="U33" s="28" t="s">
        <v>302</v>
      </c>
      <c r="V33" s="28" t="s">
        <v>144</v>
      </c>
      <c r="W33" s="28" t="s">
        <v>303</v>
      </c>
      <c r="X33" s="28" t="s">
        <v>304</v>
      </c>
      <c r="Y33" s="28" t="s">
        <v>305</v>
      </c>
      <c r="Z33" s="28" t="s">
        <v>303</v>
      </c>
      <c r="AA33" s="28" t="s">
        <v>303</v>
      </c>
      <c r="AB33" s="143" t="s">
        <v>513</v>
      </c>
      <c r="AC33" s="28" t="s">
        <v>528</v>
      </c>
      <c r="AD33" s="28" t="s">
        <v>300</v>
      </c>
      <c r="AE33" s="28" t="s">
        <v>144</v>
      </c>
      <c r="AF33" s="28" t="s">
        <v>306</v>
      </c>
    </row>
    <row r="34" spans="1:55" s="29" customFormat="1" ht="25.5" hidden="1" outlineLevel="2" x14ac:dyDescent="0.25">
      <c r="A34" s="134" t="s">
        <v>441</v>
      </c>
      <c r="B34" s="138" t="s">
        <v>442</v>
      </c>
      <c r="C34" s="139" t="s">
        <v>237</v>
      </c>
      <c r="D34" s="28">
        <v>0</v>
      </c>
      <c r="E34" s="28">
        <v>0</v>
      </c>
      <c r="F34" s="28">
        <v>0</v>
      </c>
      <c r="G34" s="28">
        <v>0</v>
      </c>
      <c r="H34" s="23">
        <v>0</v>
      </c>
      <c r="I34" s="28">
        <v>0</v>
      </c>
      <c r="J34" s="28">
        <v>0</v>
      </c>
      <c r="K34" s="28">
        <v>0</v>
      </c>
      <c r="L34" s="28">
        <v>0</v>
      </c>
      <c r="M34" s="28">
        <v>0</v>
      </c>
      <c r="N34" s="28">
        <v>0</v>
      </c>
      <c r="O34" s="28">
        <v>0</v>
      </c>
      <c r="P34" s="28" t="s">
        <v>307</v>
      </c>
      <c r="Q34" s="28" t="s">
        <v>308</v>
      </c>
      <c r="R34" s="28" t="s">
        <v>309</v>
      </c>
      <c r="S34" s="28" t="s">
        <v>310</v>
      </c>
      <c r="T34" s="28">
        <v>0</v>
      </c>
      <c r="U34" s="28">
        <v>0</v>
      </c>
      <c r="V34" s="28">
        <v>0</v>
      </c>
      <c r="W34" s="28">
        <v>0</v>
      </c>
      <c r="X34" s="28">
        <v>0</v>
      </c>
      <c r="Y34" s="28">
        <v>0</v>
      </c>
      <c r="Z34" s="28">
        <v>0</v>
      </c>
      <c r="AA34" s="28">
        <v>0</v>
      </c>
      <c r="AB34" s="28">
        <v>0</v>
      </c>
      <c r="AC34" s="28">
        <v>0</v>
      </c>
      <c r="AD34" s="28">
        <v>0</v>
      </c>
      <c r="AE34" s="28">
        <v>0</v>
      </c>
      <c r="AF34" s="28">
        <v>0</v>
      </c>
    </row>
    <row r="35" spans="1:55" s="29" customFormat="1" ht="178.5" hidden="1" outlineLevel="2" x14ac:dyDescent="0.25">
      <c r="A35" s="134" t="s">
        <v>441</v>
      </c>
      <c r="B35" s="138" t="s">
        <v>443</v>
      </c>
      <c r="C35" s="141" t="s">
        <v>560</v>
      </c>
      <c r="D35" s="28" t="e">
        <v>#N/A</v>
      </c>
      <c r="E35" s="28" t="e">
        <v>#N/A</v>
      </c>
      <c r="F35" s="28" t="e">
        <v>#N/A</v>
      </c>
      <c r="G35" s="28" t="e">
        <v>#N/A</v>
      </c>
      <c r="H35" s="23" t="e">
        <v>#N/A</v>
      </c>
      <c r="I35" s="28" t="e">
        <v>#N/A</v>
      </c>
      <c r="J35" s="28" t="e">
        <v>#N/A</v>
      </c>
      <c r="K35" s="28" t="e">
        <v>#N/A</v>
      </c>
      <c r="L35" s="28" t="e">
        <v>#N/A</v>
      </c>
      <c r="M35" s="28" t="e">
        <v>#N/A</v>
      </c>
      <c r="N35" s="28" t="e">
        <v>#N/A</v>
      </c>
      <c r="O35" s="28" t="e">
        <v>#N/A</v>
      </c>
      <c r="P35" s="91" t="s">
        <v>475</v>
      </c>
      <c r="Q35" s="91" t="s">
        <v>542</v>
      </c>
      <c r="R35" s="91" t="s">
        <v>311</v>
      </c>
      <c r="S35" s="91" t="s">
        <v>14</v>
      </c>
      <c r="T35" s="28" t="e">
        <v>#N/A</v>
      </c>
      <c r="U35" s="28" t="e">
        <v>#N/A</v>
      </c>
      <c r="V35" s="28" t="e">
        <v>#N/A</v>
      </c>
      <c r="W35" s="28" t="e">
        <v>#N/A</v>
      </c>
      <c r="X35" s="28" t="e">
        <v>#N/A</v>
      </c>
      <c r="Y35" s="28" t="e">
        <v>#N/A</v>
      </c>
      <c r="Z35" s="28" t="e">
        <v>#N/A</v>
      </c>
      <c r="AA35" s="28" t="e">
        <v>#N/A</v>
      </c>
      <c r="AB35" s="28" t="e">
        <v>#N/A</v>
      </c>
      <c r="AC35" s="28" t="e">
        <v>#N/A</v>
      </c>
      <c r="AD35" s="28" t="e">
        <v>#N/A</v>
      </c>
      <c r="AE35" s="28" t="e">
        <v>#N/A</v>
      </c>
      <c r="AF35" s="28" t="e">
        <v>#N/A</v>
      </c>
    </row>
    <row r="36" spans="1:55" s="29" customFormat="1" hidden="1" outlineLevel="2" x14ac:dyDescent="0.25">
      <c r="A36" s="138" t="s">
        <v>444</v>
      </c>
      <c r="B36" s="138" t="s">
        <v>444</v>
      </c>
      <c r="C36" s="141" t="s">
        <v>238</v>
      </c>
      <c r="D36" s="28" t="e">
        <v>#N/A</v>
      </c>
      <c r="E36" s="28" t="e">
        <v>#N/A</v>
      </c>
      <c r="F36" s="28" t="e">
        <v>#N/A</v>
      </c>
      <c r="G36" s="28" t="e">
        <v>#N/A</v>
      </c>
      <c r="H36" s="23" t="e">
        <v>#N/A</v>
      </c>
      <c r="I36" s="28" t="e">
        <v>#N/A</v>
      </c>
      <c r="J36" s="28" t="e">
        <v>#N/A</v>
      </c>
      <c r="K36" s="28" t="e">
        <v>#N/A</v>
      </c>
      <c r="L36" s="28" t="e">
        <v>#N/A</v>
      </c>
      <c r="M36" s="28" t="e">
        <v>#N/A</v>
      </c>
      <c r="N36" s="28" t="e">
        <v>#N/A</v>
      </c>
      <c r="O36" s="28" t="e">
        <v>#N/A</v>
      </c>
      <c r="P36" s="28" t="s">
        <v>264</v>
      </c>
      <c r="Q36" s="28" t="s">
        <v>263</v>
      </c>
      <c r="R36" s="28" t="s">
        <v>264</v>
      </c>
      <c r="S36" s="28" t="s">
        <v>262</v>
      </c>
      <c r="T36" s="28" t="e">
        <v>#N/A</v>
      </c>
      <c r="U36" s="28" t="e">
        <v>#N/A</v>
      </c>
      <c r="V36" s="28" t="e">
        <v>#N/A</v>
      </c>
      <c r="W36" s="28" t="e">
        <v>#N/A</v>
      </c>
      <c r="X36" s="28" t="e">
        <v>#N/A</v>
      </c>
      <c r="Y36" s="28" t="e">
        <v>#N/A</v>
      </c>
      <c r="Z36" s="28" t="e">
        <v>#N/A</v>
      </c>
      <c r="AA36" s="28" t="e">
        <v>#N/A</v>
      </c>
      <c r="AB36" s="28" t="e">
        <v>#N/A</v>
      </c>
      <c r="AC36" s="28" t="e">
        <v>#N/A</v>
      </c>
      <c r="AD36" s="28" t="e">
        <v>#N/A</v>
      </c>
      <c r="AE36" s="28" t="e">
        <v>#N/A</v>
      </c>
      <c r="AF36" s="28" t="e">
        <v>#N/A</v>
      </c>
    </row>
    <row r="37" spans="1:55" s="29" customFormat="1" hidden="1" outlineLevel="2" x14ac:dyDescent="0.25">
      <c r="A37" s="138" t="s">
        <v>444</v>
      </c>
      <c r="B37" s="138" t="s">
        <v>444</v>
      </c>
      <c r="C37" s="140" t="s">
        <v>239</v>
      </c>
      <c r="D37" s="28" t="e">
        <v>#N/A</v>
      </c>
      <c r="E37" s="28" t="e">
        <v>#N/A</v>
      </c>
      <c r="F37" s="28" t="e">
        <v>#N/A</v>
      </c>
      <c r="G37" s="28" t="e">
        <v>#N/A</v>
      </c>
      <c r="H37" s="23" t="e">
        <v>#N/A</v>
      </c>
      <c r="I37" s="28" t="e">
        <v>#N/A</v>
      </c>
      <c r="J37" s="28" t="e">
        <v>#N/A</v>
      </c>
      <c r="K37" s="28" t="e">
        <v>#N/A</v>
      </c>
      <c r="L37" s="28" t="e">
        <v>#N/A</v>
      </c>
      <c r="M37" s="28" t="e">
        <v>#N/A</v>
      </c>
      <c r="N37" s="28" t="e">
        <v>#N/A</v>
      </c>
      <c r="O37" s="28" t="e">
        <v>#N/A</v>
      </c>
      <c r="P37" s="28" t="s">
        <v>312</v>
      </c>
      <c r="Q37" s="28" t="s">
        <v>299</v>
      </c>
      <c r="R37" s="28" t="s">
        <v>144</v>
      </c>
      <c r="S37" s="28" t="s">
        <v>302</v>
      </c>
      <c r="T37" s="28" t="e">
        <v>#N/A</v>
      </c>
      <c r="U37" s="28" t="e">
        <v>#N/A</v>
      </c>
      <c r="V37" s="28" t="e">
        <v>#N/A</v>
      </c>
      <c r="W37" s="28" t="e">
        <v>#N/A</v>
      </c>
      <c r="X37" s="28" t="e">
        <v>#N/A</v>
      </c>
      <c r="Y37" s="28" t="e">
        <v>#N/A</v>
      </c>
      <c r="Z37" s="28" t="e">
        <v>#N/A</v>
      </c>
      <c r="AA37" s="28" t="e">
        <v>#N/A</v>
      </c>
      <c r="AB37" s="28" t="e">
        <v>#N/A</v>
      </c>
      <c r="AC37" s="28" t="e">
        <v>#N/A</v>
      </c>
      <c r="AD37" s="28" t="e">
        <v>#N/A</v>
      </c>
      <c r="AE37" s="28" t="e">
        <v>#N/A</v>
      </c>
      <c r="AF37" s="28" t="e">
        <v>#N/A</v>
      </c>
    </row>
    <row r="38" spans="1:55" s="29" customFormat="1" hidden="1" outlineLevel="2" x14ac:dyDescent="0.25">
      <c r="A38" s="134" t="s">
        <v>441</v>
      </c>
      <c r="B38" s="134" t="s">
        <v>445</v>
      </c>
      <c r="C38" s="134" t="s">
        <v>446</v>
      </c>
      <c r="D38" s="34"/>
      <c r="E38" s="34"/>
      <c r="F38" s="34"/>
      <c r="G38" s="34"/>
      <c r="I38" s="34"/>
      <c r="J38" s="34"/>
      <c r="K38" s="34"/>
      <c r="L38" s="34"/>
      <c r="M38" s="34"/>
      <c r="N38" s="34"/>
      <c r="O38" s="34"/>
      <c r="P38" s="34"/>
      <c r="Q38" s="34"/>
      <c r="R38" s="34"/>
      <c r="S38" s="34"/>
      <c r="T38" s="34"/>
      <c r="U38" s="34"/>
      <c r="V38" s="34"/>
      <c r="W38" s="34"/>
      <c r="X38" s="34"/>
      <c r="Y38" s="34"/>
      <c r="Z38" s="34"/>
      <c r="AA38" s="34"/>
      <c r="AC38" s="34"/>
      <c r="AD38" s="34"/>
      <c r="AE38" s="34"/>
      <c r="AF38" s="34"/>
    </row>
    <row r="39" spans="1:55" s="29" customFormat="1" x14ac:dyDescent="0.25">
      <c r="A39" s="87" t="s">
        <v>447</v>
      </c>
      <c r="B39" s="138"/>
      <c r="C39" s="134"/>
      <c r="D39" s="28"/>
      <c r="E39" s="28"/>
      <c r="F39" s="28"/>
      <c r="G39" s="28"/>
      <c r="H39" s="23"/>
      <c r="I39" s="28"/>
      <c r="J39" s="28"/>
      <c r="K39" s="28"/>
      <c r="L39" s="28"/>
      <c r="M39" s="28"/>
      <c r="N39" s="28"/>
      <c r="O39" s="28"/>
      <c r="P39" s="28"/>
      <c r="Q39" s="28"/>
      <c r="R39" s="28"/>
      <c r="S39" s="28"/>
      <c r="T39" s="28"/>
      <c r="U39" s="28"/>
      <c r="V39" s="28"/>
      <c r="W39" s="28"/>
      <c r="X39" s="28"/>
      <c r="Y39" s="28"/>
      <c r="Z39" s="28"/>
      <c r="AA39" s="28"/>
      <c r="AB39" s="23"/>
      <c r="AC39" s="28"/>
      <c r="AD39" s="28"/>
      <c r="AE39" s="28"/>
      <c r="AF39" s="28"/>
    </row>
    <row r="40" spans="1:55" s="29" customFormat="1" x14ac:dyDescent="0.25">
      <c r="A40" s="134" t="s">
        <v>441</v>
      </c>
      <c r="B40" s="134" t="s">
        <v>424</v>
      </c>
      <c r="C40" s="134" t="s">
        <v>429</v>
      </c>
      <c r="D40" s="25">
        <v>2</v>
      </c>
      <c r="E40" s="25">
        <v>2</v>
      </c>
      <c r="F40" s="25">
        <v>2</v>
      </c>
      <c r="G40" s="25">
        <v>2</v>
      </c>
      <c r="H40" s="150">
        <v>2</v>
      </c>
      <c r="I40" s="25">
        <v>2</v>
      </c>
      <c r="J40" s="25">
        <v>2</v>
      </c>
      <c r="K40" s="25">
        <v>2</v>
      </c>
      <c r="L40" s="25">
        <v>2</v>
      </c>
      <c r="M40" s="25">
        <v>2</v>
      </c>
      <c r="N40" s="25">
        <v>2</v>
      </c>
      <c r="O40" s="25">
        <v>2</v>
      </c>
      <c r="P40" s="25">
        <v>2</v>
      </c>
      <c r="Q40" s="25">
        <v>2</v>
      </c>
      <c r="R40" s="25">
        <v>2</v>
      </c>
      <c r="S40" s="25">
        <v>2</v>
      </c>
      <c r="T40" s="25">
        <v>2</v>
      </c>
      <c r="U40" s="25">
        <v>2</v>
      </c>
      <c r="V40" s="25">
        <v>2</v>
      </c>
      <c r="W40" s="25">
        <v>2</v>
      </c>
      <c r="X40" s="25">
        <v>2</v>
      </c>
      <c r="Y40" s="25">
        <v>2</v>
      </c>
      <c r="Z40" s="25">
        <v>2</v>
      </c>
      <c r="AA40" s="25">
        <v>2</v>
      </c>
      <c r="AB40" s="25">
        <v>2</v>
      </c>
      <c r="AC40" s="25">
        <v>2</v>
      </c>
      <c r="AD40" s="25">
        <v>2</v>
      </c>
      <c r="AE40" s="25">
        <v>2</v>
      </c>
      <c r="AF40" s="25">
        <v>2</v>
      </c>
    </row>
    <row r="41" spans="1:55" s="217" customFormat="1" ht="102" x14ac:dyDescent="0.25">
      <c r="A41" s="134" t="s">
        <v>441</v>
      </c>
      <c r="B41" s="134" t="s">
        <v>427</v>
      </c>
      <c r="C41" s="134" t="s">
        <v>232</v>
      </c>
      <c r="D41" s="66" t="s">
        <v>664</v>
      </c>
      <c r="E41" s="66" t="s">
        <v>1</v>
      </c>
      <c r="F41" s="66" t="s">
        <v>2</v>
      </c>
      <c r="G41" s="66" t="s">
        <v>514</v>
      </c>
      <c r="H41" s="66" t="s">
        <v>3</v>
      </c>
      <c r="I41" s="66" t="s">
        <v>477</v>
      </c>
      <c r="J41" s="66" t="s">
        <v>5</v>
      </c>
      <c r="K41" s="66" t="s">
        <v>6</v>
      </c>
      <c r="L41" s="66" t="s">
        <v>7</v>
      </c>
      <c r="M41" s="66" t="s">
        <v>9</v>
      </c>
      <c r="N41" s="66" t="s">
        <v>10</v>
      </c>
      <c r="O41" s="66" t="s">
        <v>11</v>
      </c>
      <c r="P41" s="66" t="s">
        <v>12</v>
      </c>
      <c r="Q41" s="66" t="s">
        <v>478</v>
      </c>
      <c r="R41" s="66" t="s">
        <v>13</v>
      </c>
      <c r="S41" s="66" t="s">
        <v>14</v>
      </c>
      <c r="T41" s="66" t="s">
        <v>15</v>
      </c>
      <c r="U41" s="66" t="s">
        <v>16</v>
      </c>
      <c r="V41" s="66" t="s">
        <v>17</v>
      </c>
      <c r="W41" s="66" t="s">
        <v>18</v>
      </c>
      <c r="X41" s="66" t="s">
        <v>19</v>
      </c>
      <c r="Y41" s="66" t="s">
        <v>20</v>
      </c>
      <c r="Z41" s="66" t="s">
        <v>21</v>
      </c>
      <c r="AA41" s="66" t="s">
        <v>22</v>
      </c>
      <c r="AB41" s="66" t="s">
        <v>576</v>
      </c>
      <c r="AC41" s="66" t="s">
        <v>606</v>
      </c>
      <c r="AD41" s="66" t="s">
        <v>198</v>
      </c>
      <c r="AE41" s="66" t="s">
        <v>199</v>
      </c>
      <c r="AF41" s="66" t="s">
        <v>145</v>
      </c>
      <c r="AG41" s="179"/>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179"/>
    </row>
    <row r="42" spans="1:55" s="150" customFormat="1" x14ac:dyDescent="0.25">
      <c r="A42" s="134" t="s">
        <v>441</v>
      </c>
      <c r="B42" s="134" t="s">
        <v>425</v>
      </c>
      <c r="C42" s="134" t="s">
        <v>430</v>
      </c>
      <c r="D42" s="123">
        <v>1</v>
      </c>
      <c r="E42" s="123">
        <v>2</v>
      </c>
      <c r="F42" s="123">
        <v>3</v>
      </c>
      <c r="G42" s="123">
        <v>4</v>
      </c>
      <c r="H42" s="123">
        <v>5</v>
      </c>
      <c r="I42" s="123">
        <v>6</v>
      </c>
      <c r="J42" s="123">
        <v>7</v>
      </c>
      <c r="K42" s="123">
        <v>8</v>
      </c>
      <c r="L42" s="123">
        <v>9</v>
      </c>
      <c r="M42" s="123">
        <v>10</v>
      </c>
      <c r="N42" s="123">
        <v>11</v>
      </c>
      <c r="O42" s="123">
        <v>12</v>
      </c>
      <c r="P42" s="123">
        <v>13</v>
      </c>
      <c r="Q42" s="123">
        <v>14</v>
      </c>
      <c r="R42" s="123">
        <v>15</v>
      </c>
      <c r="S42" s="123">
        <v>16</v>
      </c>
      <c r="T42" s="123">
        <v>17</v>
      </c>
      <c r="U42" s="123">
        <v>18</v>
      </c>
      <c r="V42" s="123">
        <v>19</v>
      </c>
      <c r="W42" s="123">
        <v>20</v>
      </c>
      <c r="X42" s="123">
        <v>21</v>
      </c>
      <c r="Y42" s="123">
        <v>22</v>
      </c>
      <c r="Z42" s="123">
        <v>23</v>
      </c>
      <c r="AA42" s="123">
        <v>24</v>
      </c>
      <c r="AB42" s="123">
        <v>25</v>
      </c>
      <c r="AC42" s="123" t="s">
        <v>522</v>
      </c>
      <c r="AD42" s="123" t="s">
        <v>523</v>
      </c>
      <c r="AE42" s="123" t="s">
        <v>524</v>
      </c>
      <c r="AF42" s="123" t="s">
        <v>525</v>
      </c>
    </row>
    <row r="43" spans="1:55" s="150" customFormat="1" x14ac:dyDescent="0.25">
      <c r="A43" s="134" t="s">
        <v>441</v>
      </c>
      <c r="B43" s="134" t="s">
        <v>426</v>
      </c>
      <c r="C43" s="134" t="s">
        <v>431</v>
      </c>
      <c r="D43" s="98">
        <v>10101201</v>
      </c>
      <c r="E43" s="98">
        <v>10101202</v>
      </c>
      <c r="F43" s="98">
        <v>10101203</v>
      </c>
      <c r="G43" s="98">
        <v>10101204</v>
      </c>
      <c r="H43" s="98">
        <v>10101205</v>
      </c>
      <c r="I43" s="98">
        <v>10101206</v>
      </c>
      <c r="J43" s="98">
        <v>10101207</v>
      </c>
      <c r="K43" s="98">
        <v>10101208</v>
      </c>
      <c r="L43" s="98">
        <v>10101209</v>
      </c>
      <c r="M43" s="98">
        <v>10101210</v>
      </c>
      <c r="N43" s="98">
        <v>10101211</v>
      </c>
      <c r="O43" s="98">
        <v>10101212</v>
      </c>
      <c r="P43" s="98">
        <v>10101213</v>
      </c>
      <c r="Q43" s="98">
        <v>10101214</v>
      </c>
      <c r="R43" s="98">
        <v>10101215</v>
      </c>
      <c r="S43" s="98">
        <v>10101216</v>
      </c>
      <c r="T43" s="98">
        <v>10101217</v>
      </c>
      <c r="U43" s="98">
        <v>10101218</v>
      </c>
      <c r="V43" s="98">
        <v>10101219</v>
      </c>
      <c r="W43" s="98">
        <v>10101220</v>
      </c>
      <c r="X43" s="98">
        <v>10101221</v>
      </c>
      <c r="Y43" s="98">
        <v>10101222</v>
      </c>
      <c r="Z43" s="98">
        <v>10101223</v>
      </c>
      <c r="AA43" s="98">
        <v>10101224</v>
      </c>
      <c r="AB43" s="98">
        <v>10101225</v>
      </c>
      <c r="AC43" s="98">
        <v>10101226</v>
      </c>
      <c r="AD43" s="98">
        <v>10101227</v>
      </c>
      <c r="AE43" s="98">
        <v>10101228</v>
      </c>
      <c r="AF43" s="98">
        <v>10101229</v>
      </c>
    </row>
    <row r="44" spans="1:55" s="150" customFormat="1" ht="25.5" x14ac:dyDescent="0.25">
      <c r="A44" s="134" t="s">
        <v>441</v>
      </c>
      <c r="B44" s="134" t="s">
        <v>448</v>
      </c>
      <c r="C44" s="134" t="s">
        <v>449</v>
      </c>
      <c r="D44" s="100" t="s">
        <v>127</v>
      </c>
      <c r="E44" s="101" t="s">
        <v>134</v>
      </c>
      <c r="F44" s="100" t="s">
        <v>506</v>
      </c>
      <c r="G44" s="100" t="s">
        <v>128</v>
      </c>
      <c r="H44" s="100" t="s">
        <v>127</v>
      </c>
      <c r="I44" s="100" t="s">
        <v>127</v>
      </c>
      <c r="J44" s="100" t="s">
        <v>127</v>
      </c>
      <c r="K44" s="100" t="s">
        <v>134</v>
      </c>
      <c r="L44" s="100" t="s">
        <v>127</v>
      </c>
      <c r="M44" s="101" t="s">
        <v>128</v>
      </c>
      <c r="N44" s="100" t="s">
        <v>137</v>
      </c>
      <c r="O44" s="100" t="s">
        <v>128</v>
      </c>
      <c r="P44" s="100" t="s">
        <v>128</v>
      </c>
      <c r="Q44" s="100" t="s">
        <v>128</v>
      </c>
      <c r="R44" s="100" t="s">
        <v>134</v>
      </c>
      <c r="S44" s="100" t="s">
        <v>137</v>
      </c>
      <c r="T44" s="100" t="s">
        <v>137</v>
      </c>
      <c r="U44" s="101" t="s">
        <v>137</v>
      </c>
      <c r="V44" s="101" t="s">
        <v>134</v>
      </c>
      <c r="W44" s="100" t="s">
        <v>136</v>
      </c>
      <c r="X44" s="101" t="s">
        <v>506</v>
      </c>
      <c r="Y44" s="100" t="s">
        <v>135</v>
      </c>
      <c r="Z44" s="100" t="s">
        <v>136</v>
      </c>
      <c r="AA44" s="100" t="s">
        <v>136</v>
      </c>
      <c r="AB44" s="100" t="s">
        <v>506</v>
      </c>
      <c r="AC44" s="100" t="s">
        <v>506</v>
      </c>
      <c r="AD44" s="100" t="s">
        <v>127</v>
      </c>
      <c r="AE44" s="100" t="s">
        <v>134</v>
      </c>
      <c r="AF44" s="100" t="s">
        <v>127</v>
      </c>
    </row>
    <row r="45" spans="1:55" s="150" customFormat="1" ht="89.25" x14ac:dyDescent="0.25">
      <c r="A45" s="134" t="s">
        <v>450</v>
      </c>
      <c r="B45" s="134" t="s">
        <v>451</v>
      </c>
      <c r="C45" s="134" t="s">
        <v>452</v>
      </c>
      <c r="D45" s="103"/>
      <c r="E45" s="104"/>
      <c r="F45" s="103" t="s">
        <v>231</v>
      </c>
      <c r="G45" s="103"/>
      <c r="H45" s="103"/>
      <c r="I45" s="103"/>
      <c r="J45" s="103"/>
      <c r="K45" s="103"/>
      <c r="L45" s="103"/>
      <c r="M45" s="104"/>
      <c r="N45" s="103"/>
      <c r="O45" s="103"/>
      <c r="P45" s="103"/>
      <c r="Q45" s="103"/>
      <c r="R45" s="103"/>
      <c r="S45" s="103"/>
      <c r="T45" s="103"/>
      <c r="U45" s="104"/>
      <c r="V45" s="104"/>
      <c r="W45" s="103"/>
      <c r="X45" s="104" t="s">
        <v>717</v>
      </c>
      <c r="Y45" s="103"/>
      <c r="Z45" s="103"/>
      <c r="AA45" s="103"/>
      <c r="AB45" s="103" t="s">
        <v>602</v>
      </c>
      <c r="AC45" s="103" t="s">
        <v>223</v>
      </c>
      <c r="AD45" s="103"/>
      <c r="AE45" s="103"/>
      <c r="AF45" s="103"/>
    </row>
    <row r="46" spans="1:55" s="150" customFormat="1" x14ac:dyDescent="0.25">
      <c r="A46" s="134" t="s">
        <v>450</v>
      </c>
      <c r="B46" s="134" t="s">
        <v>453</v>
      </c>
      <c r="C46" s="134" t="s">
        <v>454</v>
      </c>
      <c r="D46" s="106"/>
      <c r="E46" s="107"/>
      <c r="F46" s="160" t="s">
        <v>600</v>
      </c>
      <c r="G46" s="106"/>
      <c r="H46" s="106"/>
      <c r="I46" s="106"/>
      <c r="J46" s="106"/>
      <c r="K46" s="106"/>
      <c r="L46" s="106"/>
      <c r="M46" s="107"/>
      <c r="N46" s="106"/>
      <c r="O46" s="106"/>
      <c r="P46" s="106"/>
      <c r="Q46" s="106"/>
      <c r="R46" s="106"/>
      <c r="S46" s="106"/>
      <c r="T46" s="106"/>
      <c r="U46" s="107"/>
      <c r="V46" s="107"/>
      <c r="W46" s="106"/>
      <c r="X46" s="160" t="s">
        <v>611</v>
      </c>
      <c r="Y46" s="106"/>
      <c r="Z46" s="106"/>
      <c r="AA46" s="106"/>
      <c r="AB46" s="106" t="s">
        <v>603</v>
      </c>
      <c r="AC46" s="106" t="s">
        <v>593</v>
      </c>
      <c r="AD46" s="106"/>
      <c r="AE46" s="106"/>
      <c r="AF46" s="106"/>
    </row>
    <row r="47" spans="1:55" s="29" customFormat="1" x14ac:dyDescent="0.25">
      <c r="A47" s="93" t="s">
        <v>455</v>
      </c>
      <c r="B47" s="134"/>
      <c r="C47" s="134"/>
      <c r="D47" s="34"/>
      <c r="E47" s="34"/>
      <c r="F47" s="34"/>
      <c r="G47" s="34"/>
      <c r="I47" s="34"/>
      <c r="J47" s="34"/>
      <c r="K47" s="34"/>
      <c r="L47" s="34"/>
      <c r="M47" s="34"/>
      <c r="N47" s="34"/>
      <c r="O47" s="34"/>
      <c r="P47" s="34"/>
      <c r="Q47" s="34"/>
      <c r="R47" s="34"/>
      <c r="S47" s="34"/>
      <c r="T47" s="34"/>
      <c r="U47" s="34"/>
      <c r="V47" s="34"/>
      <c r="W47" s="34"/>
      <c r="X47" s="34"/>
      <c r="Y47" s="34"/>
      <c r="Z47" s="34"/>
      <c r="AA47" s="34"/>
      <c r="AC47" s="34"/>
      <c r="AD47" s="34"/>
      <c r="AE47" s="34"/>
      <c r="AF47" s="34"/>
    </row>
    <row r="48" spans="1:55" s="29" customFormat="1" ht="38.25" x14ac:dyDescent="0.25">
      <c r="A48" s="134" t="s">
        <v>456</v>
      </c>
      <c r="B48" s="134" t="s">
        <v>457</v>
      </c>
      <c r="C48" s="134" t="s">
        <v>458</v>
      </c>
      <c r="D48" s="110"/>
      <c r="E48" s="110"/>
      <c r="F48" s="110" t="s">
        <v>470</v>
      </c>
      <c r="G48" s="110" t="s">
        <v>149</v>
      </c>
      <c r="H48" s="110" t="s">
        <v>149</v>
      </c>
      <c r="I48" s="110" t="s">
        <v>149</v>
      </c>
      <c r="J48" s="110" t="s">
        <v>149</v>
      </c>
      <c r="K48" s="110" t="s">
        <v>149</v>
      </c>
      <c r="L48" s="110" t="s">
        <v>149</v>
      </c>
      <c r="M48" s="110" t="s">
        <v>204</v>
      </c>
      <c r="N48" s="110" t="s">
        <v>150</v>
      </c>
      <c r="O48" s="110" t="s">
        <v>151</v>
      </c>
      <c r="P48" s="110" t="s">
        <v>153</v>
      </c>
      <c r="Q48" s="110" t="s">
        <v>154</v>
      </c>
      <c r="R48" s="110" t="s">
        <v>155</v>
      </c>
      <c r="S48" s="110" t="s">
        <v>156</v>
      </c>
      <c r="T48" s="110" t="s">
        <v>157</v>
      </c>
      <c r="U48" s="110" t="s">
        <v>151</v>
      </c>
      <c r="V48" s="110" t="s">
        <v>479</v>
      </c>
      <c r="W48" s="110" t="s">
        <v>200</v>
      </c>
      <c r="X48" s="110" t="s">
        <v>158</v>
      </c>
      <c r="Y48" s="110" t="s">
        <v>158</v>
      </c>
      <c r="Z48" s="110" t="s">
        <v>148</v>
      </c>
      <c r="AA48" s="110" t="s">
        <v>159</v>
      </c>
      <c r="AB48" s="126" t="s">
        <v>504</v>
      </c>
      <c r="AC48" s="110" t="s">
        <v>149</v>
      </c>
      <c r="AD48" s="110" t="s">
        <v>149</v>
      </c>
      <c r="AE48" s="110" t="s">
        <v>149</v>
      </c>
      <c r="AF48" s="110"/>
    </row>
    <row r="49" spans="1:32" s="150" customFormat="1" x14ac:dyDescent="0.25">
      <c r="A49" s="144"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row>
    <row r="50" spans="1:32" s="29" customFormat="1" x14ac:dyDescent="0.25">
      <c r="A50" s="134" t="s">
        <v>460</v>
      </c>
      <c r="B50" s="134" t="s">
        <v>428</v>
      </c>
      <c r="C50" s="134" t="s">
        <v>432</v>
      </c>
      <c r="D50" s="112"/>
      <c r="E50" s="112"/>
      <c r="F50" s="112"/>
      <c r="G50" s="112"/>
      <c r="H50" s="113"/>
      <c r="I50" s="112"/>
      <c r="J50" s="112"/>
      <c r="K50" s="112"/>
      <c r="L50" s="112"/>
      <c r="M50" s="112"/>
      <c r="N50" s="112"/>
      <c r="O50" s="112"/>
      <c r="P50" s="112"/>
      <c r="Q50" s="112"/>
      <c r="R50" s="112"/>
      <c r="S50" s="112"/>
      <c r="T50" s="114"/>
      <c r="U50" s="112"/>
      <c r="V50" s="112"/>
      <c r="W50" s="114"/>
      <c r="X50" s="112"/>
      <c r="Y50" s="112"/>
      <c r="Z50" s="112"/>
      <c r="AA50" s="112"/>
      <c r="AB50" s="113"/>
      <c r="AC50" s="112"/>
      <c r="AD50" s="112"/>
      <c r="AE50" s="112"/>
      <c r="AF50" s="112"/>
    </row>
    <row r="51" spans="1:32" s="29" customFormat="1" ht="114.75" x14ac:dyDescent="0.25">
      <c r="A51" s="134" t="s">
        <v>460</v>
      </c>
      <c r="B51" s="134" t="s">
        <v>461</v>
      </c>
      <c r="C51" s="134" t="s">
        <v>462</v>
      </c>
      <c r="D51" s="115"/>
      <c r="E51" s="115"/>
      <c r="F51" s="115"/>
      <c r="G51" s="116"/>
      <c r="H51" s="115" t="str">
        <f>"Заполняется, если гр"&amp;$C$8&amp;" = 1 и гр"&amp;$G$43&amp;" = 1 и гр"&amp;$M$43&amp;" = 1 или гр"&amp;$C$8&amp;" = 1 и гр"&amp;$G$43&amp;" = (2 или 3) или гр"&amp;$C$8&amp;" = (2 или 3)"</f>
        <v>Заполняется, если гр10101103 = 1 и гр10101204 = 1 и гр10101210 = 1 или гр10101103 = 1 и гр10101204 = (2 или 3) или гр10101103 = (2 или 3)</v>
      </c>
      <c r="I51" s="115" t="str">
        <f>"Заполняется, если гр"&amp;C8&amp;" = 1 и гр"&amp;G43&amp;" = 1 и гр"&amp;M43&amp;" = 1 или гр"&amp;C8&amp;" = 1 и гр"&amp;G43&amp;" = (2 или 3) или гр"&amp;C8&amp;" = (2 или 3)"</f>
        <v>Заполняется, если гр10101103 = 1 и гр10101204 = 1 и гр10101210 = 1 или гр10101103 = 1 и гр10101204 = (2 или 3) или гр10101103 = (2 или 3)</v>
      </c>
      <c r="J51" s="115" t="str">
        <f>"Заполняется, если гр"&amp;H43&amp;" и гр"&amp;I43&amp;" ≠ ПУСТО"</f>
        <v>Заполняется, если гр10101205 и гр10101206 ≠ ПУСТО</v>
      </c>
      <c r="K51" s="115" t="str">
        <f>"Заполняется, если гр"&amp;H43&amp;" и гр"&amp;I43&amp;" ≠ ПУСТО"</f>
        <v>Заполняется, если гр10101205 и гр10101206 ≠ ПУСТО</v>
      </c>
      <c r="L51" s="115" t="str">
        <f>"Заполняется, если гр"&amp;H43&amp;" и гр"&amp;I43&amp;" ≠ ПУСТО и гр"&amp;F43&amp;" = 
""Доходы в виде процентов по депозитам, банковским вкладам"" или
""Доходы в виде процентов по договорам банковского счета"" или
""Доходы в виде процентов по банковским ссудам"" Графа не обязательна для заполнения."</f>
        <v>Заполняется, если гр10101205 и гр10101206 ≠ ПУСТО и гр10101203 = 
"Доходы в виде процентов по депозитам, банковским вкладам" или
"Доходы в виде процентов по договорам банковского счета" или
"Доходы в виде процентов по банковским ссудам" Графа не обязательна для заполнения.</v>
      </c>
      <c r="M51" s="115"/>
      <c r="N51" s="115" t="str">
        <f>"Заполняется, если гр"&amp;M43&amp;" = 1"</f>
        <v>Заполняется, если гр10101210 = 1</v>
      </c>
      <c r="O51" s="115" t="str">
        <f>"Заполняется, если гр"&amp;M43&amp;" = 1"</f>
        <v>Заполняется, если гр10101210 = 1</v>
      </c>
      <c r="P51" s="115" t="str">
        <f>"Заполняется, если:
гр"&amp;O43&amp;" = 1 и гр"&amp;X43&amp;" = 156"</f>
        <v>Заполняется, если:
гр10101212 = 1 и гр10101221 = 156</v>
      </c>
      <c r="Q51" s="115" t="str">
        <f>"Заполняется, если гр"&amp;O43&amp;" = 1"</f>
        <v>Заполняется, если гр10101212 = 1</v>
      </c>
      <c r="R51" s="115" t="str">
        <f>"Заполняется, если гр"&amp;Q43&amp;" = 2"</f>
        <v>Заполняется, если гр10101214 = 2</v>
      </c>
      <c r="S51" s="115" t="str">
        <f>"Заполняется, если гр"&amp;O43&amp;" = 1"</f>
        <v>Заполняется, если гр10101212 = 1</v>
      </c>
      <c r="T51" s="115" t="str">
        <f>"Заполняется, если гр"&amp;O43&amp;" = 2"</f>
        <v>Заполняется, если гр10101212 = 2</v>
      </c>
      <c r="U51" s="115" t="str">
        <f>"Заполняется, если гр"&amp;M43&amp;" = 1"</f>
        <v>Заполняется, если гр10101210 = 1</v>
      </c>
      <c r="V51" s="115" t="str">
        <f>"Заполняется, если гр"&amp;H43&amp;" и гр"&amp;I43&amp;" ≠ ПУСТО"</f>
        <v>Заполняется, если гр10101205 и гр10101206 ≠ ПУСТО</v>
      </c>
      <c r="W51" s="115" t="str">
        <f>"Заполняется, если гр"&amp;H43&amp;" и гр"&amp;I43&amp;" ≠ ПУСТО"</f>
        <v>Заполняется, если гр10101205 и гр10101206 ≠ ПУСТО</v>
      </c>
      <c r="X51" s="115" t="str">
        <f>"Заполняется, если гр"&amp;H43&amp;" и гр"&amp;I43&amp;" ≠ ПУСТО Заполняется применительно к гр"&amp;W43&amp;""</f>
        <v>Заполняется, если гр10101205 и гр10101206 ≠ ПУСТО Заполняется применительно к гр10101220</v>
      </c>
      <c r="Y51" s="115" t="str">
        <f>"Заполняется, если гр"&amp;H43&amp;" и гр"&amp;I43&amp;" ≠ ПУСТО"</f>
        <v>Заполняется, если гр10101205 и гр10101206 ≠ ПУСТО</v>
      </c>
      <c r="Z51" s="115"/>
      <c r="AA51" s="115" t="str">
        <f>"Заполняется, если гр"&amp;M43&amp;" = 1 при самостоятельной корректировке налоговой базы по истечении календарного года"</f>
        <v>Заполняется, если гр10101210 = 1 при самостоятельной корректировке налоговой базы по истечении календарного года</v>
      </c>
      <c r="AB51" s="115"/>
      <c r="AC51" s="115"/>
      <c r="AD51" s="115"/>
      <c r="AE51" s="115"/>
      <c r="AF51" s="115"/>
    </row>
    <row r="52" spans="1:32" s="29" customFormat="1" ht="191.25" x14ac:dyDescent="0.25">
      <c r="A52" s="134" t="s">
        <v>460</v>
      </c>
      <c r="B52" s="134" t="s">
        <v>463</v>
      </c>
      <c r="C52" s="134" t="s">
        <v>464</v>
      </c>
      <c r="D52" s="117"/>
      <c r="E52" s="117"/>
      <c r="F52" s="117"/>
      <c r="G52" s="117"/>
      <c r="H52" s="117"/>
      <c r="I52" s="117"/>
      <c r="J52" s="117"/>
      <c r="K52" s="117"/>
      <c r="L52" s="117"/>
      <c r="M52" s="117"/>
      <c r="N52" s="117"/>
      <c r="O52" s="117"/>
      <c r="P52" s="117"/>
      <c r="Q52" s="117"/>
      <c r="R52" s="117"/>
      <c r="S52" s="117" t="str">
        <f>"Если гр"&amp;X43&amp;" = 643, то гр"&amp;S43&amp;" = гр"&amp;'10110'!T43&amp;" или
Если гр"&amp;X43&amp;" = 978, то гр"&amp;S43&amp;" = гр"&amp;'10110'!Y43&amp;" или
Если гр"&amp;X43&amp;" = 156, то гр"&amp;S43&amp;" = гр"&amp;'10110'!AD43&amp;" или
Если гр"&amp;X43&amp;" = 826, то гр"&amp;S43&amp;" = гр"&amp;'10110'!AI43&amp;" или
Если гр"&amp;X43&amp;" = 756, то гр"&amp;S43&amp;" = гр"&amp;'10110'!AN43&amp;" или
Если гр"&amp;X43&amp;" = 392, то гр"&amp;S43&amp;" = гр"&amp;'10110'!AS43&amp;" или
Если гр"&amp;X43&amp;" ≠ 978, 156, 756, 392, 826, 643, то гр"&amp;S43&amp;" = гр"&amp;'10110'!AX43&amp;""</f>
        <v>Если гр10101221 = 643, то гр10101216 = гр10110217 или
Если гр10101221 = 978, то гр10101216 = гр10110222 или
Если гр10101221 = 156, то гр10101216 = гр10110227 или
Если гр10101221 = 826, то гр10101216 = гр10110232 или
Если гр10101221 = 756, то гр10101216 = гр10110237 или
Если гр10101221 = 392, то гр10101216 = гр10110242 или
Если гр10101221 ≠ 978, 156, 756, 392, 826, 643, то гр10101216 = гр10110247</v>
      </c>
      <c r="T52" s="117"/>
      <c r="U52" s="117" t="str">
        <f>"Если гр"&amp;O43&amp;" = 1 и гр"&amp;S43&amp;" &lt; гр"&amp;N43&amp;", то гр"&amp;U43&amp;" = гр"&amp;N43&amp;" или
Если гр"&amp;O43&amp;" = 1 и гр"&amp;S43&amp;" ≥ гр"&amp;N43&amp;", то гр"&amp;U43&amp;" = гр"&amp;S43&amp;" или
Если гр"&amp;O43&amp;" = 2 и гр"&amp;T43&amp;" &lt; гр"&amp;N43&amp;", то гр"&amp;U43&amp;" = гр"&amp;N43&amp;" или
Если гр"&amp;O43&amp;" = 2 и гр"&amp;T43&amp;" ≥ гр"&amp;N43&amp;", то гр"&amp;U43&amp;" = гр"&amp;T43</f>
        <v>Если гр10101212 = 1 и гр10101216 &lt; гр10101211, то гр10101218 = гр10101211 или
Если гр10101212 = 1 и гр10101216 ≥ гр10101211, то гр10101218 = гр10101216 или
Если гр10101212 = 2 и гр10101217 &lt; гр10101211, то гр10101218 = гр10101211 или
Если гр10101212 = 2 и гр10101217 ≥ гр10101211, то гр10101218 = гр10101217</v>
      </c>
      <c r="V52" s="117"/>
      <c r="W52" s="117"/>
      <c r="X52" s="117"/>
      <c r="Y52" s="117" t="str">
        <f>"Если "&amp;$X$43&amp;" = 643, то гр"&amp;$Y$43&amp;" = 1
Если "&amp;$X$43&amp;" ≠ 643, то гр"&amp;$Y$43&amp;" = значению графы ""Курс"", деленному на значение графы ""Единиц"", Справочника Банка России значений курса иностранных валют"" применительно к гр"&amp;$X$43&amp;" и применительно к гр"&amp;$V$43&amp;""</f>
        <v>Если 10101221 = 643, то гр10101222 = 1
Если 10101221 ≠ 643, то гр10101222 = значению графы "Курс", деленному на значение графы "Единиц", Справочника Банка России значений курса иностранных валют" применительно к гр10101221 и применительно к гр10101219</v>
      </c>
      <c r="Z52" s="117" t="str">
        <f>"Гр"&amp;Z43&amp;" = гр"&amp;W43&amp;"*гр"&amp;Y43&amp;""</f>
        <v>Гр10101223 = гр10101220*гр10101222</v>
      </c>
      <c r="AA52" s="117"/>
      <c r="AB52" s="117" t="str">
        <f>"Если гр "&amp;$C$8&amp;" = 1, 3 и гр "&amp;$G$43&amp;" = 3, то гр "&amp;$AB$43&amp;" = 0045 или 
Если гр "&amp;$C$8&amp;" = 2 и гр "&amp;$G$43&amp;" = 1, 2, то гр "&amp;$AB$43&amp;" = 0046 или 
Если гр "&amp;$C$8&amp;" = 2 и гр "&amp;$G$43&amp;" = 3, то гр "&amp;$AB$43&amp;" = 0045 или 0046
Если гр "&amp;$C$8&amp;" ≠ 2 или гр "&amp;$G$43&amp;" ≠ 3, то гр "&amp;$AB$43&amp;" = 0048"</f>
        <v>Если гр 10101103 = 1, 3 и гр 10101204 = 3, то гр 10101225 = 0045 или 
Если гр 10101103 = 2 и гр 10101204 = 1, 2, то гр 10101225 = 0046 или 
Если гр 10101103 = 2 и гр 10101204 = 3, то гр 10101225 = 0045 или 0046
Если гр 10101103 ≠ 2 или гр 10101204 ≠ 3, то гр 10101225 = 0048</v>
      </c>
      <c r="AC52" s="117"/>
      <c r="AD52" s="117"/>
      <c r="AE52" s="117"/>
      <c r="AF52" s="117"/>
    </row>
    <row r="53" spans="1:32" s="29" customFormat="1" ht="409.5" outlineLevel="2" x14ac:dyDescent="0.25">
      <c r="A53" s="134" t="s">
        <v>460</v>
      </c>
      <c r="B53" s="134" t="s">
        <v>465</v>
      </c>
      <c r="C53" s="134" t="s">
        <v>466</v>
      </c>
      <c r="D53" s="118"/>
      <c r="E53" s="118"/>
      <c r="F53" s="118"/>
      <c r="G53" s="118"/>
      <c r="H53" s="118"/>
      <c r="I53" s="118"/>
      <c r="J53" s="118"/>
      <c r="K53" s="118"/>
      <c r="L53" s="118"/>
      <c r="M53" s="118"/>
      <c r="N53" s="118"/>
      <c r="O53" s="118"/>
      <c r="P53" s="118"/>
      <c r="Q53" s="118"/>
      <c r="R53" s="118"/>
      <c r="S53" s="118" t="s">
        <v>604</v>
      </c>
      <c r="T53" s="118"/>
      <c r="U53" s="118" t="s">
        <v>736</v>
      </c>
      <c r="V53" s="118"/>
      <c r="W53" s="118"/>
      <c r="X53" s="118"/>
      <c r="Y53" s="118" t="s">
        <v>612</v>
      </c>
      <c r="Z53" s="118" t="s">
        <v>650</v>
      </c>
      <c r="AA53" s="118"/>
      <c r="AB53" s="118" t="s">
        <v>718</v>
      </c>
      <c r="AC53" s="118"/>
      <c r="AD53" s="118"/>
      <c r="AE53" s="118"/>
      <c r="AF53" s="118"/>
    </row>
    <row r="54" spans="1:32" s="29" customFormat="1"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row>
  </sheetData>
  <phoneticPr fontId="18" type="noConversion"/>
  <hyperlinks>
    <hyperlink ref="A1" location="СОД!A1" display="СОД!A1"/>
    <hyperlink ref="F44" location="ПОК_ФНС!A1" display="справочник &quot;Показатели классификатора ФНС&quot;"/>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M54"/>
  <sheetViews>
    <sheetView zoomScale="40" zoomScaleNormal="40" zoomScaleSheetLayoutView="75" workbookViewId="0">
      <selection activeCell="E14" sqref="E14"/>
    </sheetView>
  </sheetViews>
  <sheetFormatPr defaultColWidth="8.85546875" defaultRowHeight="15" outlineLevelRow="2" x14ac:dyDescent="0.25"/>
  <cols>
    <col min="1" max="1" width="11.140625" style="153" customWidth="1"/>
    <col min="2" max="2" width="8.42578125" style="153" customWidth="1"/>
    <col min="3" max="3" width="10.42578125" style="172" customWidth="1"/>
    <col min="4" max="4" width="33.5703125" style="224" customWidth="1"/>
    <col min="5" max="5" width="40.140625" style="224" customWidth="1"/>
    <col min="6" max="6" width="22.7109375" style="224" customWidth="1"/>
    <col min="7" max="7" width="49.7109375" style="224" customWidth="1"/>
    <col min="8" max="8" width="44.140625" style="224" customWidth="1"/>
    <col min="9" max="9" width="27.140625" style="224" customWidth="1"/>
    <col min="10" max="10" width="57.85546875" style="224" customWidth="1"/>
    <col min="11" max="12" width="25.7109375" style="224" customWidth="1"/>
    <col min="13" max="13" width="46.5703125" style="224" customWidth="1"/>
    <col min="14" max="14" width="53.28515625" style="224" customWidth="1"/>
    <col min="15" max="15" width="18.7109375" style="224" customWidth="1"/>
    <col min="16" max="16" width="22.7109375" style="224" customWidth="1"/>
    <col min="17" max="17" width="16.85546875" style="224" customWidth="1"/>
    <col min="18" max="18" width="15" style="224" customWidth="1"/>
    <col min="19" max="19" width="64.7109375" style="224" customWidth="1"/>
    <col min="20" max="20" width="22.5703125" style="224" customWidth="1"/>
    <col min="21" max="21" width="53.28515625" style="224" customWidth="1"/>
    <col min="22" max="22" width="29.7109375" style="224" customWidth="1"/>
    <col min="23" max="23" width="17.42578125" style="224" customWidth="1"/>
    <col min="24" max="24" width="51.5703125" style="224" customWidth="1"/>
    <col min="25" max="25" width="18.7109375" style="224" customWidth="1"/>
    <col min="26" max="26" width="42.42578125" style="224" customWidth="1"/>
    <col min="27" max="27" width="20.7109375" style="224" customWidth="1"/>
    <col min="28" max="28" width="44.28515625" style="224" customWidth="1"/>
    <col min="29" max="29" width="37.7109375" style="224" customWidth="1"/>
    <col min="30" max="30" width="35.28515625" style="224" customWidth="1"/>
    <col min="31" max="31" width="23.7109375" style="224" customWidth="1"/>
    <col min="32" max="32" width="18.140625" style="224" customWidth="1"/>
    <col min="33" max="33" width="34.85546875" style="224" customWidth="1"/>
    <col min="34" max="34" width="24" style="223" customWidth="1"/>
    <col min="35" max="35" width="25.5703125" style="224" customWidth="1"/>
    <col min="36" max="36" width="53.140625" style="224" customWidth="1"/>
    <col min="37" max="37" width="19.7109375" style="224" customWidth="1"/>
    <col min="38" max="38" width="21" style="224" customWidth="1"/>
    <col min="39" max="39" width="15.140625" style="224" customWidth="1"/>
    <col min="40" max="16384" width="8.85546875" style="224"/>
  </cols>
  <sheetData>
    <row r="1" spans="1:38" s="21" customFormat="1" x14ac:dyDescent="0.25">
      <c r="A1" s="120" t="s">
        <v>124</v>
      </c>
      <c r="B1" s="68"/>
      <c r="C1" s="68"/>
      <c r="F1" s="59"/>
      <c r="G1" s="59"/>
      <c r="H1" s="58"/>
      <c r="I1" s="59"/>
      <c r="O1" s="35"/>
      <c r="T1" s="69"/>
      <c r="AH1" s="173"/>
      <c r="AK1" s="69"/>
      <c r="AL1" s="69"/>
    </row>
    <row r="2" spans="1:38" s="21" customFormat="1" x14ac:dyDescent="0.25">
      <c r="A2" s="70" t="s">
        <v>422</v>
      </c>
      <c r="B2" s="68"/>
      <c r="C2" s="68"/>
      <c r="F2" s="59"/>
      <c r="G2" s="59"/>
      <c r="H2" s="58"/>
      <c r="I2" s="59"/>
      <c r="O2" s="35"/>
      <c r="T2" s="69"/>
      <c r="AH2" s="173"/>
      <c r="AK2" s="69"/>
      <c r="AL2" s="69"/>
    </row>
    <row r="3" spans="1:38" s="21" customFormat="1" x14ac:dyDescent="0.25">
      <c r="A3" s="71" t="s">
        <v>423</v>
      </c>
      <c r="B3" s="68"/>
      <c r="C3" s="68"/>
      <c r="F3" s="59"/>
      <c r="G3" s="59"/>
      <c r="H3" s="58"/>
      <c r="I3" s="59"/>
      <c r="O3" s="35"/>
      <c r="T3" s="69"/>
      <c r="AH3" s="173"/>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c r="AH4" s="150"/>
    </row>
    <row r="5" spans="1:38" s="29" customFormat="1" ht="25.5" outlineLevel="1" x14ac:dyDescent="0.25">
      <c r="A5" s="134" t="s">
        <v>429</v>
      </c>
      <c r="B5" s="134" t="s">
        <v>430</v>
      </c>
      <c r="C5" s="134" t="s">
        <v>431</v>
      </c>
      <c r="D5" s="135" t="s">
        <v>232</v>
      </c>
      <c r="E5" s="136"/>
      <c r="F5" s="135" t="s">
        <v>449</v>
      </c>
      <c r="G5" s="135" t="s">
        <v>452</v>
      </c>
      <c r="H5" s="135" t="s">
        <v>454</v>
      </c>
      <c r="I5" s="135" t="s">
        <v>458</v>
      </c>
      <c r="J5" s="135" t="s">
        <v>432</v>
      </c>
      <c r="K5" s="33"/>
      <c r="AH5" s="150"/>
    </row>
    <row r="6" spans="1:38" s="29" customFormat="1" ht="25.5" outlineLevel="1" x14ac:dyDescent="0.25">
      <c r="A6" s="32">
        <v>1</v>
      </c>
      <c r="B6" s="75" t="s">
        <v>226</v>
      </c>
      <c r="C6" s="32">
        <v>10102101</v>
      </c>
      <c r="D6" s="23" t="s">
        <v>125</v>
      </c>
      <c r="F6" s="130" t="s">
        <v>705</v>
      </c>
      <c r="G6" s="165"/>
      <c r="H6" s="132"/>
      <c r="I6" s="146"/>
      <c r="J6" s="62"/>
      <c r="K6" s="33"/>
      <c r="AH6" s="150"/>
      <c r="AK6" s="221"/>
      <c r="AL6" s="221"/>
    </row>
    <row r="7" spans="1:38" s="29" customFormat="1" ht="12.75" outlineLevel="1" x14ac:dyDescent="0.25">
      <c r="A7" s="32">
        <v>1</v>
      </c>
      <c r="B7" s="75" t="s">
        <v>185</v>
      </c>
      <c r="C7" s="32">
        <v>10102102</v>
      </c>
      <c r="D7" s="29" t="s">
        <v>126</v>
      </c>
      <c r="F7" s="130" t="s">
        <v>127</v>
      </c>
      <c r="G7" s="165"/>
      <c r="H7" s="132"/>
      <c r="I7" s="146"/>
      <c r="J7" s="62"/>
      <c r="K7" s="33"/>
      <c r="AH7" s="150"/>
      <c r="AK7" s="221"/>
      <c r="AL7" s="221"/>
    </row>
    <row r="8" spans="1:38" s="29" customFormat="1" ht="76.5" outlineLevel="1" x14ac:dyDescent="0.25">
      <c r="A8" s="32">
        <v>1</v>
      </c>
      <c r="B8" s="75" t="s">
        <v>229</v>
      </c>
      <c r="C8" s="32">
        <v>10102103</v>
      </c>
      <c r="D8" s="29" t="s">
        <v>511</v>
      </c>
      <c r="E8" s="191"/>
      <c r="F8" s="130" t="s">
        <v>128</v>
      </c>
      <c r="G8" s="165"/>
      <c r="H8" s="132"/>
      <c r="I8" s="146" t="s">
        <v>509</v>
      </c>
      <c r="J8" s="62"/>
      <c r="K8" s="33"/>
      <c r="AH8" s="150"/>
      <c r="AK8" s="221"/>
      <c r="AL8" s="221"/>
    </row>
    <row r="9" spans="1:38" s="29" customFormat="1" ht="51" outlineLevel="1" x14ac:dyDescent="0.25">
      <c r="A9" s="32">
        <v>1</v>
      </c>
      <c r="B9" s="75" t="s">
        <v>433</v>
      </c>
      <c r="C9" s="32">
        <v>10102104</v>
      </c>
      <c r="D9" s="29" t="s">
        <v>129</v>
      </c>
      <c r="E9" s="29" t="s">
        <v>227</v>
      </c>
      <c r="F9" s="131" t="s">
        <v>506</v>
      </c>
      <c r="G9" s="165" t="s">
        <v>224</v>
      </c>
      <c r="H9" s="132" t="s">
        <v>507</v>
      </c>
      <c r="I9" s="146"/>
      <c r="J9" s="62"/>
      <c r="K9" s="33"/>
      <c r="L9" s="23"/>
      <c r="M9" s="23"/>
      <c r="AH9" s="150"/>
      <c r="AK9" s="221"/>
      <c r="AL9" s="221"/>
    </row>
    <row r="10" spans="1:38" s="29" customFormat="1" ht="51" outlineLevel="1" x14ac:dyDescent="0.25">
      <c r="A10" s="32">
        <v>1</v>
      </c>
      <c r="B10" s="75" t="s">
        <v>434</v>
      </c>
      <c r="C10" s="32">
        <v>10102105</v>
      </c>
      <c r="D10" s="29" t="s">
        <v>130</v>
      </c>
      <c r="E10" s="219" t="s">
        <v>147</v>
      </c>
      <c r="F10" s="131" t="s">
        <v>506</v>
      </c>
      <c r="G10" s="165" t="s">
        <v>224</v>
      </c>
      <c r="H10" s="132" t="s">
        <v>507</v>
      </c>
      <c r="I10" s="146"/>
      <c r="J10" s="62"/>
      <c r="K10" s="33"/>
      <c r="AH10" s="150"/>
      <c r="AK10" s="221"/>
      <c r="AL10" s="221"/>
    </row>
    <row r="11" spans="1:38" s="29" customFormat="1" ht="76.5" outlineLevel="1" x14ac:dyDescent="0.25">
      <c r="A11" s="32">
        <v>1</v>
      </c>
      <c r="B11" s="75" t="s">
        <v>435</v>
      </c>
      <c r="C11" s="32">
        <v>10102106</v>
      </c>
      <c r="D11" s="29" t="s">
        <v>596</v>
      </c>
      <c r="E11" s="222"/>
      <c r="F11" s="131" t="s">
        <v>506</v>
      </c>
      <c r="G11" s="165" t="s">
        <v>508</v>
      </c>
      <c r="H11" s="132" t="s">
        <v>610</v>
      </c>
      <c r="I11" s="146"/>
      <c r="J11" s="62"/>
      <c r="K11" s="33"/>
      <c r="AH11" s="150"/>
      <c r="AK11" s="221"/>
      <c r="AL11" s="221"/>
    </row>
    <row r="12" spans="1:38" s="29" customFormat="1" outlineLevel="1" x14ac:dyDescent="0.25">
      <c r="A12" s="32">
        <v>1</v>
      </c>
      <c r="B12" s="75" t="s">
        <v>436</v>
      </c>
      <c r="C12" s="32">
        <v>10102107</v>
      </c>
      <c r="D12" s="29" t="s">
        <v>131</v>
      </c>
      <c r="E12" s="207"/>
      <c r="F12" s="130" t="s">
        <v>704</v>
      </c>
      <c r="G12" s="165"/>
      <c r="H12" s="132"/>
      <c r="I12" s="146"/>
      <c r="J12" s="62"/>
      <c r="K12" s="33"/>
      <c r="AH12" s="150"/>
      <c r="AK12" s="221"/>
      <c r="AL12" s="221"/>
    </row>
    <row r="13" spans="1:38" s="29" customFormat="1" ht="12.75" outlineLevel="1" x14ac:dyDescent="0.25">
      <c r="A13" s="32">
        <v>1</v>
      </c>
      <c r="B13" s="75" t="s">
        <v>437</v>
      </c>
      <c r="C13" s="32">
        <v>10102108</v>
      </c>
      <c r="D13" s="29" t="s">
        <v>0</v>
      </c>
      <c r="E13" s="214">
        <v>10102</v>
      </c>
      <c r="F13" s="130" t="s">
        <v>506</v>
      </c>
      <c r="G13" s="165"/>
      <c r="H13" s="132"/>
      <c r="I13" s="146"/>
      <c r="J13" s="62"/>
      <c r="K13" s="33"/>
      <c r="AH13" s="150"/>
      <c r="AK13" s="221"/>
      <c r="AL13" s="221"/>
    </row>
    <row r="14" spans="1:38" s="29" customFormat="1" ht="90" outlineLevel="1" x14ac:dyDescent="0.25">
      <c r="A14" s="32">
        <v>1</v>
      </c>
      <c r="B14" s="75" t="s">
        <v>438</v>
      </c>
      <c r="C14" s="32">
        <v>10102109</v>
      </c>
      <c r="D14" s="23" t="s">
        <v>132</v>
      </c>
      <c r="E14" s="148" t="s">
        <v>96</v>
      </c>
      <c r="F14" s="130" t="s">
        <v>506</v>
      </c>
      <c r="G14" s="165"/>
      <c r="H14" s="132"/>
      <c r="I14" s="146"/>
      <c r="J14" s="62"/>
      <c r="K14" s="33"/>
      <c r="L14" s="214"/>
      <c r="M14" s="214"/>
      <c r="N14" s="214"/>
      <c r="O14" s="214"/>
      <c r="P14" s="214"/>
      <c r="Q14" s="214"/>
      <c r="R14" s="214"/>
      <c r="S14" s="214"/>
      <c r="T14" s="214"/>
      <c r="U14" s="214"/>
      <c r="AH14" s="150"/>
      <c r="AK14" s="221"/>
      <c r="AL14" s="221"/>
    </row>
    <row r="15" spans="1:38" s="29" customFormat="1" ht="12.75" outlineLevel="1" x14ac:dyDescent="0.25">
      <c r="A15" s="32">
        <v>1</v>
      </c>
      <c r="B15" s="75" t="s">
        <v>510</v>
      </c>
      <c r="C15" s="32">
        <v>10102110</v>
      </c>
      <c r="D15" s="29" t="s">
        <v>133</v>
      </c>
      <c r="E15" s="210"/>
      <c r="F15" s="131" t="s">
        <v>128</v>
      </c>
      <c r="G15" s="165"/>
      <c r="H15" s="132"/>
      <c r="I15" s="146"/>
      <c r="J15" s="62"/>
      <c r="K15" s="33"/>
      <c r="L15" s="214"/>
      <c r="M15" s="214"/>
      <c r="N15" s="214"/>
      <c r="O15" s="214"/>
      <c r="P15" s="214"/>
      <c r="Q15" s="214"/>
      <c r="R15" s="214"/>
      <c r="S15" s="214"/>
      <c r="T15" s="214"/>
      <c r="U15" s="214"/>
      <c r="AH15" s="150"/>
      <c r="AK15" s="221"/>
      <c r="AL15" s="221"/>
    </row>
    <row r="16" spans="1:38" s="29" customFormat="1" ht="12.75" outlineLevel="1" x14ac:dyDescent="0.25">
      <c r="A16" s="32">
        <v>1</v>
      </c>
      <c r="B16" s="75" t="s">
        <v>230</v>
      </c>
      <c r="C16" s="32">
        <v>10102111</v>
      </c>
      <c r="D16" s="29" t="s">
        <v>235</v>
      </c>
      <c r="E16" s="210"/>
      <c r="F16" s="131" t="s">
        <v>128</v>
      </c>
      <c r="G16" s="165"/>
      <c r="H16" s="132"/>
      <c r="I16" s="146"/>
      <c r="J16" s="62"/>
      <c r="K16" s="33"/>
      <c r="V16" s="137"/>
      <c r="AH16" s="150"/>
      <c r="AK16" s="221"/>
      <c r="AL16" s="221"/>
    </row>
    <row r="17" spans="1:39" s="29" customFormat="1" ht="12.75" x14ac:dyDescent="0.25">
      <c r="A17" s="32"/>
      <c r="B17" s="32"/>
      <c r="C17" s="32"/>
      <c r="K17" s="33"/>
      <c r="AH17" s="150"/>
    </row>
    <row r="18" spans="1:39" s="29" customFormat="1" ht="12.75" x14ac:dyDescent="0.25">
      <c r="A18" s="156" t="s">
        <v>439</v>
      </c>
      <c r="B18" s="138"/>
      <c r="C18" s="138"/>
      <c r="AH18" s="150"/>
    </row>
    <row r="19" spans="1:39" s="29" customFormat="1" ht="12.75" collapsed="1" x14ac:dyDescent="0.25">
      <c r="A19" s="87" t="s">
        <v>440</v>
      </c>
      <c r="B19" s="138"/>
      <c r="C19" s="138"/>
      <c r="AH19" s="150"/>
    </row>
    <row r="20" spans="1:39"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c r="M20" s="23" t="s">
        <v>313</v>
      </c>
      <c r="N20" s="23" t="s">
        <v>313</v>
      </c>
      <c r="O20" s="23" t="s">
        <v>313</v>
      </c>
      <c r="P20" s="23" t="s">
        <v>313</v>
      </c>
      <c r="Q20" s="23" t="s">
        <v>313</v>
      </c>
      <c r="R20" s="23" t="s">
        <v>313</v>
      </c>
      <c r="S20" s="23" t="s">
        <v>313</v>
      </c>
      <c r="T20" s="23" t="s">
        <v>313</v>
      </c>
      <c r="U20" s="23" t="s">
        <v>313</v>
      </c>
      <c r="V20" s="23" t="s">
        <v>313</v>
      </c>
      <c r="W20" s="23" t="s">
        <v>313</v>
      </c>
      <c r="X20" s="23" t="s">
        <v>313</v>
      </c>
      <c r="Y20" s="23" t="s">
        <v>313</v>
      </c>
      <c r="Z20" s="23" t="s">
        <v>313</v>
      </c>
      <c r="AA20" s="23" t="s">
        <v>313</v>
      </c>
      <c r="AB20" s="23" t="s">
        <v>313</v>
      </c>
      <c r="AC20" s="23" t="s">
        <v>313</v>
      </c>
      <c r="AD20" s="23" t="s">
        <v>313</v>
      </c>
      <c r="AE20" s="23" t="s">
        <v>313</v>
      </c>
      <c r="AF20" s="23" t="s">
        <v>313</v>
      </c>
      <c r="AG20" s="23" t="s">
        <v>313</v>
      </c>
      <c r="AH20" s="127" t="s">
        <v>313</v>
      </c>
      <c r="AI20" s="23" t="s">
        <v>313</v>
      </c>
      <c r="AJ20" s="23" t="s">
        <v>313</v>
      </c>
      <c r="AK20" s="23" t="s">
        <v>313</v>
      </c>
      <c r="AL20" s="23" t="s">
        <v>313</v>
      </c>
      <c r="AM20" s="23" t="s">
        <v>313</v>
      </c>
    </row>
    <row r="21" spans="1:39" s="29" customFormat="1" ht="25.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c r="M21" s="23" t="s">
        <v>314</v>
      </c>
      <c r="N21" s="23" t="s">
        <v>314</v>
      </c>
      <c r="O21" s="23" t="s">
        <v>314</v>
      </c>
      <c r="P21" s="23" t="s">
        <v>314</v>
      </c>
      <c r="Q21" s="23" t="s">
        <v>314</v>
      </c>
      <c r="R21" s="23" t="s">
        <v>314</v>
      </c>
      <c r="S21" s="23" t="s">
        <v>314</v>
      </c>
      <c r="T21" s="23" t="s">
        <v>314</v>
      </c>
      <c r="U21" s="23" t="s">
        <v>314</v>
      </c>
      <c r="V21" s="23" t="s">
        <v>314</v>
      </c>
      <c r="W21" s="23" t="s">
        <v>314</v>
      </c>
      <c r="X21" s="23" t="s">
        <v>314</v>
      </c>
      <c r="Y21" s="23" t="s">
        <v>314</v>
      </c>
      <c r="Z21" s="23" t="s">
        <v>314</v>
      </c>
      <c r="AA21" s="23" t="s">
        <v>314</v>
      </c>
      <c r="AB21" s="23" t="s">
        <v>314</v>
      </c>
      <c r="AC21" s="23" t="s">
        <v>314</v>
      </c>
      <c r="AD21" s="23" t="s">
        <v>314</v>
      </c>
      <c r="AE21" s="23" t="s">
        <v>314</v>
      </c>
      <c r="AF21" s="23" t="s">
        <v>314</v>
      </c>
      <c r="AG21" s="23" t="s">
        <v>314</v>
      </c>
      <c r="AH21" s="127" t="s">
        <v>314</v>
      </c>
      <c r="AI21" s="23" t="s">
        <v>314</v>
      </c>
      <c r="AJ21" s="23" t="s">
        <v>314</v>
      </c>
      <c r="AK21" s="23" t="s">
        <v>314</v>
      </c>
      <c r="AL21" s="23" t="s">
        <v>314</v>
      </c>
      <c r="AM21" s="23" t="s">
        <v>314</v>
      </c>
    </row>
    <row r="22" spans="1:39" s="29" customFormat="1" ht="25.5" hidden="1" outlineLevel="2" x14ac:dyDescent="0.25">
      <c r="A22" s="134" t="s">
        <v>441</v>
      </c>
      <c r="B22" s="138" t="s">
        <v>442</v>
      </c>
      <c r="C22" s="139" t="s">
        <v>237</v>
      </c>
      <c r="D22" s="23" t="s">
        <v>315</v>
      </c>
      <c r="E22" s="23" t="s">
        <v>315</v>
      </c>
      <c r="F22" s="23" t="s">
        <v>315</v>
      </c>
      <c r="G22" s="23" t="s">
        <v>315</v>
      </c>
      <c r="H22" s="23" t="s">
        <v>315</v>
      </c>
      <c r="I22" s="23" t="s">
        <v>315</v>
      </c>
      <c r="J22" s="23" t="s">
        <v>315</v>
      </c>
      <c r="K22" s="23" t="s">
        <v>315</v>
      </c>
      <c r="L22" s="23" t="s">
        <v>315</v>
      </c>
      <c r="M22" s="23" t="s">
        <v>315</v>
      </c>
      <c r="N22" s="23" t="s">
        <v>315</v>
      </c>
      <c r="O22" s="23" t="s">
        <v>315</v>
      </c>
      <c r="P22" s="23" t="s">
        <v>315</v>
      </c>
      <c r="Q22" s="23" t="s">
        <v>315</v>
      </c>
      <c r="R22" s="23" t="s">
        <v>315</v>
      </c>
      <c r="S22" s="23" t="s">
        <v>315</v>
      </c>
      <c r="T22" s="23" t="s">
        <v>315</v>
      </c>
      <c r="U22" s="23" t="s">
        <v>315</v>
      </c>
      <c r="V22" s="23" t="s">
        <v>315</v>
      </c>
      <c r="W22" s="23" t="s">
        <v>315</v>
      </c>
      <c r="X22" s="23" t="s">
        <v>315</v>
      </c>
      <c r="Y22" s="23" t="s">
        <v>315</v>
      </c>
      <c r="Z22" s="23" t="s">
        <v>315</v>
      </c>
      <c r="AA22" s="23" t="s">
        <v>315</v>
      </c>
      <c r="AB22" s="23" t="s">
        <v>315</v>
      </c>
      <c r="AC22" s="23" t="s">
        <v>315</v>
      </c>
      <c r="AD22" s="23" t="s">
        <v>315</v>
      </c>
      <c r="AE22" s="23" t="s">
        <v>315</v>
      </c>
      <c r="AF22" s="23" t="s">
        <v>315</v>
      </c>
      <c r="AG22" s="23" t="s">
        <v>315</v>
      </c>
      <c r="AH22" s="127" t="s">
        <v>315</v>
      </c>
      <c r="AI22" s="23" t="s">
        <v>315</v>
      </c>
      <c r="AJ22" s="23" t="s">
        <v>315</v>
      </c>
      <c r="AK22" s="23" t="s">
        <v>315</v>
      </c>
      <c r="AL22" s="23" t="s">
        <v>315</v>
      </c>
      <c r="AM22" s="23" t="s">
        <v>315</v>
      </c>
    </row>
    <row r="23" spans="1:39" s="29" customFormat="1" ht="242.25" hidden="1" outlineLevel="2" x14ac:dyDescent="0.25">
      <c r="A23" s="134" t="s">
        <v>441</v>
      </c>
      <c r="B23" s="138" t="s">
        <v>443</v>
      </c>
      <c r="C23" s="141" t="s">
        <v>560</v>
      </c>
      <c r="D23" s="23" t="s">
        <v>534</v>
      </c>
      <c r="E23" s="23" t="s">
        <v>534</v>
      </c>
      <c r="F23" s="23" t="s">
        <v>534</v>
      </c>
      <c r="G23" s="23" t="s">
        <v>534</v>
      </c>
      <c r="H23" s="23" t="s">
        <v>534</v>
      </c>
      <c r="I23" s="23" t="s">
        <v>534</v>
      </c>
      <c r="J23" s="23" t="s">
        <v>534</v>
      </c>
      <c r="K23" s="23" t="s">
        <v>534</v>
      </c>
      <c r="L23" s="23" t="s">
        <v>534</v>
      </c>
      <c r="M23" s="23" t="s">
        <v>534</v>
      </c>
      <c r="N23" s="23" t="s">
        <v>534</v>
      </c>
      <c r="O23" s="23" t="s">
        <v>534</v>
      </c>
      <c r="P23" s="23" t="s">
        <v>534</v>
      </c>
      <c r="Q23" s="23" t="s">
        <v>534</v>
      </c>
      <c r="R23" s="23" t="s">
        <v>534</v>
      </c>
      <c r="S23" s="23" t="s">
        <v>534</v>
      </c>
      <c r="T23" s="23" t="s">
        <v>534</v>
      </c>
      <c r="U23" s="23" t="s">
        <v>534</v>
      </c>
      <c r="V23" s="23" t="s">
        <v>534</v>
      </c>
      <c r="W23" s="23" t="s">
        <v>534</v>
      </c>
      <c r="X23" s="23" t="s">
        <v>534</v>
      </c>
      <c r="Y23" s="23" t="s">
        <v>534</v>
      </c>
      <c r="Z23" s="23" t="s">
        <v>534</v>
      </c>
      <c r="AA23" s="23" t="s">
        <v>534</v>
      </c>
      <c r="AB23" s="23" t="s">
        <v>534</v>
      </c>
      <c r="AC23" s="23" t="s">
        <v>534</v>
      </c>
      <c r="AD23" s="23" t="s">
        <v>534</v>
      </c>
      <c r="AE23" s="23" t="s">
        <v>534</v>
      </c>
      <c r="AF23" s="23" t="s">
        <v>534</v>
      </c>
      <c r="AG23" s="23" t="s">
        <v>534</v>
      </c>
      <c r="AH23" s="127" t="s">
        <v>534</v>
      </c>
      <c r="AI23" s="23" t="s">
        <v>534</v>
      </c>
      <c r="AJ23" s="23" t="s">
        <v>534</v>
      </c>
      <c r="AK23" s="23" t="s">
        <v>534</v>
      </c>
      <c r="AL23" s="23" t="s">
        <v>534</v>
      </c>
      <c r="AM23" s="23" t="s">
        <v>534</v>
      </c>
    </row>
    <row r="24" spans="1:39"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c r="Y24" s="23" t="s">
        <v>316</v>
      </c>
      <c r="Z24" s="23" t="s">
        <v>316</v>
      </c>
      <c r="AA24" s="23" t="s">
        <v>316</v>
      </c>
      <c r="AB24" s="23" t="s">
        <v>316</v>
      </c>
      <c r="AC24" s="23" t="s">
        <v>316</v>
      </c>
      <c r="AD24" s="23" t="s">
        <v>316</v>
      </c>
      <c r="AE24" s="23" t="s">
        <v>316</v>
      </c>
      <c r="AF24" s="23" t="s">
        <v>316</v>
      </c>
      <c r="AG24" s="23" t="s">
        <v>316</v>
      </c>
      <c r="AH24" s="127" t="s">
        <v>316</v>
      </c>
      <c r="AI24" s="23" t="s">
        <v>316</v>
      </c>
      <c r="AJ24" s="23" t="s">
        <v>316</v>
      </c>
      <c r="AK24" s="23" t="s">
        <v>316</v>
      </c>
      <c r="AL24" s="23" t="s">
        <v>316</v>
      </c>
      <c r="AM24" s="23" t="s">
        <v>316</v>
      </c>
    </row>
    <row r="25" spans="1:39"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c r="Y25" s="23" t="s">
        <v>144</v>
      </c>
      <c r="Z25" s="23" t="s">
        <v>144</v>
      </c>
      <c r="AA25" s="23" t="s">
        <v>144</v>
      </c>
      <c r="AB25" s="23" t="s">
        <v>144</v>
      </c>
      <c r="AC25" s="23" t="s">
        <v>144</v>
      </c>
      <c r="AD25" s="23" t="s">
        <v>144</v>
      </c>
      <c r="AE25" s="23" t="s">
        <v>144</v>
      </c>
      <c r="AF25" s="23" t="s">
        <v>144</v>
      </c>
      <c r="AG25" s="23" t="s">
        <v>144</v>
      </c>
      <c r="AH25" s="127" t="s">
        <v>144</v>
      </c>
      <c r="AI25" s="23" t="s">
        <v>144</v>
      </c>
      <c r="AJ25" s="23" t="s">
        <v>144</v>
      </c>
      <c r="AK25" s="23" t="s">
        <v>144</v>
      </c>
      <c r="AL25" s="23" t="s">
        <v>144</v>
      </c>
      <c r="AM25" s="23" t="s">
        <v>144</v>
      </c>
    </row>
    <row r="26" spans="1:39" s="29" customFormat="1" ht="25.5" hidden="1" outlineLevel="2" x14ac:dyDescent="0.25">
      <c r="A26" s="134" t="s">
        <v>441</v>
      </c>
      <c r="B26" s="138" t="s">
        <v>442</v>
      </c>
      <c r="C26" s="139" t="s">
        <v>237</v>
      </c>
      <c r="D26" s="23" t="s">
        <v>245</v>
      </c>
      <c r="E26" s="23" t="s">
        <v>246</v>
      </c>
      <c r="F26" s="23" t="s">
        <v>247</v>
      </c>
      <c r="G26" s="23" t="s">
        <v>317</v>
      </c>
      <c r="H26" s="23" t="s">
        <v>317</v>
      </c>
      <c r="I26" s="23" t="s">
        <v>317</v>
      </c>
      <c r="J26" s="23" t="s">
        <v>317</v>
      </c>
      <c r="K26" s="23" t="s">
        <v>318</v>
      </c>
      <c r="L26" s="23" t="s">
        <v>318</v>
      </c>
      <c r="M26" s="23" t="s">
        <v>318</v>
      </c>
      <c r="N26" s="23" t="s">
        <v>319</v>
      </c>
      <c r="O26" s="23" t="s">
        <v>320</v>
      </c>
      <c r="P26" s="23" t="s">
        <v>320</v>
      </c>
      <c r="Q26" s="23" t="s">
        <v>250</v>
      </c>
      <c r="R26" s="23" t="s">
        <v>251</v>
      </c>
      <c r="S26" s="23" t="s">
        <v>251</v>
      </c>
      <c r="T26" s="23" t="s">
        <v>251</v>
      </c>
      <c r="U26" s="23" t="s">
        <v>251</v>
      </c>
      <c r="V26" s="23" t="s">
        <v>251</v>
      </c>
      <c r="W26" s="23" t="s">
        <v>251</v>
      </c>
      <c r="X26" s="23" t="s">
        <v>251</v>
      </c>
      <c r="Y26" s="23" t="s">
        <v>251</v>
      </c>
      <c r="Z26" s="23" t="s">
        <v>251</v>
      </c>
      <c r="AA26" s="23" t="s">
        <v>321</v>
      </c>
      <c r="AB26" s="23" t="s">
        <v>321</v>
      </c>
      <c r="AC26" s="23" t="s">
        <v>321</v>
      </c>
      <c r="AD26" s="23" t="s">
        <v>321</v>
      </c>
      <c r="AE26" s="23" t="s">
        <v>321</v>
      </c>
      <c r="AF26" s="23" t="s">
        <v>321</v>
      </c>
      <c r="AG26" s="23" t="s">
        <v>321</v>
      </c>
      <c r="AH26" s="127" t="s">
        <v>321</v>
      </c>
      <c r="AI26" s="23" t="s">
        <v>321</v>
      </c>
      <c r="AJ26" s="23" t="s">
        <v>253</v>
      </c>
      <c r="AK26" s="23" t="s">
        <v>253</v>
      </c>
      <c r="AL26" s="23" t="s">
        <v>253</v>
      </c>
      <c r="AM26" s="23" t="s">
        <v>253</v>
      </c>
    </row>
    <row r="27" spans="1:39" s="29" customFormat="1" ht="165.75" hidden="1" outlineLevel="2" x14ac:dyDescent="0.25">
      <c r="A27" s="134" t="s">
        <v>441</v>
      </c>
      <c r="B27" s="138" t="s">
        <v>443</v>
      </c>
      <c r="C27" s="141" t="s">
        <v>560</v>
      </c>
      <c r="D27" s="92" t="s">
        <v>599</v>
      </c>
      <c r="E27" s="92" t="s">
        <v>255</v>
      </c>
      <c r="F27" s="92" t="s">
        <v>521</v>
      </c>
      <c r="G27" s="23" t="s">
        <v>256</v>
      </c>
      <c r="H27" s="23" t="s">
        <v>256</v>
      </c>
      <c r="I27" s="23" t="s">
        <v>256</v>
      </c>
      <c r="J27" s="23" t="s">
        <v>256</v>
      </c>
      <c r="K27" s="23" t="s">
        <v>322</v>
      </c>
      <c r="L27" s="23" t="s">
        <v>322</v>
      </c>
      <c r="M27" s="23" t="s">
        <v>322</v>
      </c>
      <c r="N27" s="92" t="s">
        <v>719</v>
      </c>
      <c r="O27" s="23" t="s">
        <v>544</v>
      </c>
      <c r="P27" s="23" t="s">
        <v>544</v>
      </c>
      <c r="Q27" s="92" t="s">
        <v>545</v>
      </c>
      <c r="R27" s="23" t="s">
        <v>259</v>
      </c>
      <c r="S27" s="23" t="s">
        <v>259</v>
      </c>
      <c r="T27" s="23" t="s">
        <v>259</v>
      </c>
      <c r="U27" s="23" t="s">
        <v>259</v>
      </c>
      <c r="V27" s="23" t="s">
        <v>259</v>
      </c>
      <c r="W27" s="23" t="s">
        <v>259</v>
      </c>
      <c r="X27" s="23" t="s">
        <v>259</v>
      </c>
      <c r="Y27" s="23" t="s">
        <v>259</v>
      </c>
      <c r="Z27" s="23" t="s">
        <v>259</v>
      </c>
      <c r="AA27" s="23" t="s">
        <v>531</v>
      </c>
      <c r="AB27" s="23" t="s">
        <v>531</v>
      </c>
      <c r="AC27" s="23" t="s">
        <v>531</v>
      </c>
      <c r="AD27" s="23" t="s">
        <v>531</v>
      </c>
      <c r="AE27" s="23" t="s">
        <v>531</v>
      </c>
      <c r="AF27" s="23" t="s">
        <v>531</v>
      </c>
      <c r="AG27" s="23" t="s">
        <v>531</v>
      </c>
      <c r="AH27" s="127" t="s">
        <v>531</v>
      </c>
      <c r="AI27" s="23" t="s">
        <v>531</v>
      </c>
      <c r="AJ27" s="23" t="s">
        <v>261</v>
      </c>
      <c r="AK27" s="23" t="s">
        <v>261</v>
      </c>
      <c r="AL27" s="23" t="s">
        <v>261</v>
      </c>
      <c r="AM27" s="23" t="s">
        <v>261</v>
      </c>
    </row>
    <row r="28" spans="1:39" s="29" customFormat="1" ht="12.75" hidden="1" outlineLevel="2" x14ac:dyDescent="0.25">
      <c r="A28" s="138" t="s">
        <v>444</v>
      </c>
      <c r="B28" s="138" t="s">
        <v>444</v>
      </c>
      <c r="C28" s="141" t="s">
        <v>238</v>
      </c>
      <c r="D28" s="23" t="s">
        <v>262</v>
      </c>
      <c r="E28" s="23" t="s">
        <v>262</v>
      </c>
      <c r="F28" s="23" t="s">
        <v>263</v>
      </c>
      <c r="G28" s="23" t="s">
        <v>262</v>
      </c>
      <c r="H28" s="23" t="s">
        <v>262</v>
      </c>
      <c r="I28" s="23" t="s">
        <v>262</v>
      </c>
      <c r="J28" s="23" t="s">
        <v>262</v>
      </c>
      <c r="K28" s="23" t="s">
        <v>264</v>
      </c>
      <c r="L28" s="23" t="s">
        <v>264</v>
      </c>
      <c r="M28" s="23" t="s">
        <v>264</v>
      </c>
      <c r="N28" s="23" t="s">
        <v>298</v>
      </c>
      <c r="O28" s="23" t="s">
        <v>264</v>
      </c>
      <c r="P28" s="23" t="s">
        <v>264</v>
      </c>
      <c r="Q28" s="23" t="s">
        <v>298</v>
      </c>
      <c r="R28" s="23" t="s">
        <v>264</v>
      </c>
      <c r="S28" s="23" t="s">
        <v>264</v>
      </c>
      <c r="T28" s="23" t="s">
        <v>264</v>
      </c>
      <c r="U28" s="23" t="s">
        <v>264</v>
      </c>
      <c r="V28" s="23" t="s">
        <v>264</v>
      </c>
      <c r="W28" s="23" t="s">
        <v>264</v>
      </c>
      <c r="X28" s="23" t="s">
        <v>264</v>
      </c>
      <c r="Y28" s="23" t="s">
        <v>264</v>
      </c>
      <c r="Z28" s="23" t="s">
        <v>264</v>
      </c>
      <c r="AA28" s="23" t="s">
        <v>262</v>
      </c>
      <c r="AB28" s="23" t="s">
        <v>262</v>
      </c>
      <c r="AC28" s="23" t="s">
        <v>262</v>
      </c>
      <c r="AD28" s="23" t="s">
        <v>262</v>
      </c>
      <c r="AE28" s="23" t="s">
        <v>262</v>
      </c>
      <c r="AF28" s="23" t="s">
        <v>262</v>
      </c>
      <c r="AG28" s="23" t="s">
        <v>262</v>
      </c>
      <c r="AH28" s="127" t="s">
        <v>262</v>
      </c>
      <c r="AI28" s="23" t="s">
        <v>262</v>
      </c>
      <c r="AJ28" s="23" t="s">
        <v>244</v>
      </c>
      <c r="AK28" s="23" t="s">
        <v>244</v>
      </c>
      <c r="AL28" s="23" t="s">
        <v>244</v>
      </c>
      <c r="AM28" s="23" t="s">
        <v>244</v>
      </c>
    </row>
    <row r="29" spans="1:39" s="29" customFormat="1" ht="12.75" hidden="1" outlineLevel="2" x14ac:dyDescent="0.25">
      <c r="A29" s="138" t="s">
        <v>444</v>
      </c>
      <c r="B29" s="138" t="s">
        <v>444</v>
      </c>
      <c r="C29" s="140" t="s">
        <v>239</v>
      </c>
      <c r="D29" s="23" t="s">
        <v>529</v>
      </c>
      <c r="E29" s="23" t="s">
        <v>144</v>
      </c>
      <c r="F29" s="23" t="s">
        <v>266</v>
      </c>
      <c r="G29" s="23" t="s">
        <v>144</v>
      </c>
      <c r="H29" s="23" t="s">
        <v>144</v>
      </c>
      <c r="I29" s="23" t="s">
        <v>144</v>
      </c>
      <c r="J29" s="23" t="s">
        <v>144</v>
      </c>
      <c r="K29" s="23" t="s">
        <v>144</v>
      </c>
      <c r="L29" s="23" t="s">
        <v>144</v>
      </c>
      <c r="M29" s="23" t="s">
        <v>144</v>
      </c>
      <c r="N29" s="23" t="s">
        <v>546</v>
      </c>
      <c r="O29" s="23" t="s">
        <v>144</v>
      </c>
      <c r="P29" s="23" t="s">
        <v>144</v>
      </c>
      <c r="Q29" s="23" t="s">
        <v>267</v>
      </c>
      <c r="R29" s="23" t="s">
        <v>144</v>
      </c>
      <c r="S29" s="23" t="s">
        <v>144</v>
      </c>
      <c r="T29" s="23" t="s">
        <v>144</v>
      </c>
      <c r="U29" s="23" t="s">
        <v>144</v>
      </c>
      <c r="V29" s="23" t="s">
        <v>144</v>
      </c>
      <c r="W29" s="23" t="s">
        <v>144</v>
      </c>
      <c r="X29" s="23" t="s">
        <v>144</v>
      </c>
      <c r="Y29" s="23" t="s">
        <v>144</v>
      </c>
      <c r="Z29" s="23" t="s">
        <v>144</v>
      </c>
      <c r="AA29" s="23" t="s">
        <v>144</v>
      </c>
      <c r="AB29" s="23" t="s">
        <v>144</v>
      </c>
      <c r="AC29" s="23" t="s">
        <v>144</v>
      </c>
      <c r="AD29" s="23" t="s">
        <v>144</v>
      </c>
      <c r="AE29" s="23" t="s">
        <v>144</v>
      </c>
      <c r="AF29" s="23" t="s">
        <v>144</v>
      </c>
      <c r="AG29" s="23"/>
      <c r="AH29" s="127" t="s">
        <v>144</v>
      </c>
      <c r="AI29" s="23" t="s">
        <v>144</v>
      </c>
      <c r="AJ29" s="23" t="s">
        <v>144</v>
      </c>
      <c r="AK29" s="23" t="s">
        <v>144</v>
      </c>
      <c r="AL29" s="23" t="s">
        <v>144</v>
      </c>
      <c r="AM29" s="23" t="s">
        <v>144</v>
      </c>
    </row>
    <row r="30" spans="1:39" s="29" customFormat="1" ht="25.5" hidden="1" outlineLevel="2" x14ac:dyDescent="0.25">
      <c r="A30" s="134" t="s">
        <v>441</v>
      </c>
      <c r="B30" s="138" t="s">
        <v>442</v>
      </c>
      <c r="C30" s="139" t="s">
        <v>237</v>
      </c>
      <c r="D30" s="23">
        <v>0</v>
      </c>
      <c r="E30" s="23">
        <v>0</v>
      </c>
      <c r="F30" s="23">
        <v>0</v>
      </c>
      <c r="G30" s="23" t="s">
        <v>268</v>
      </c>
      <c r="H30" s="23" t="s">
        <v>269</v>
      </c>
      <c r="I30" s="23" t="s">
        <v>270</v>
      </c>
      <c r="J30" s="23" t="s">
        <v>324</v>
      </c>
      <c r="K30" s="23" t="s">
        <v>271</v>
      </c>
      <c r="L30" s="23" t="s">
        <v>272</v>
      </c>
      <c r="M30" s="23" t="s">
        <v>273</v>
      </c>
      <c r="N30" s="23">
        <v>0</v>
      </c>
      <c r="O30" s="23" t="s">
        <v>325</v>
      </c>
      <c r="P30" s="23" t="s">
        <v>326</v>
      </c>
      <c r="Q30" s="23">
        <v>0</v>
      </c>
      <c r="R30" s="23" t="s">
        <v>327</v>
      </c>
      <c r="S30" s="23" t="s">
        <v>327</v>
      </c>
      <c r="T30" s="23" t="s">
        <v>275</v>
      </c>
      <c r="U30" s="23" t="s">
        <v>276</v>
      </c>
      <c r="V30" s="23" t="s">
        <v>276</v>
      </c>
      <c r="W30" s="23" t="s">
        <v>276</v>
      </c>
      <c r="X30" s="23" t="s">
        <v>276</v>
      </c>
      <c r="Y30" s="23" t="s">
        <v>328</v>
      </c>
      <c r="Z30" s="23" t="s">
        <v>278</v>
      </c>
      <c r="AA30" s="23" t="s">
        <v>329</v>
      </c>
      <c r="AB30" s="23" t="s">
        <v>330</v>
      </c>
      <c r="AC30" s="23" t="s">
        <v>281</v>
      </c>
      <c r="AD30" s="23" t="s">
        <v>282</v>
      </c>
      <c r="AE30" s="23" t="s">
        <v>331</v>
      </c>
      <c r="AF30" s="23" t="s">
        <v>332</v>
      </c>
      <c r="AG30" s="23" t="s">
        <v>284</v>
      </c>
      <c r="AH30" s="127" t="s">
        <v>333</v>
      </c>
      <c r="AI30" s="23" t="s">
        <v>334</v>
      </c>
      <c r="AJ30" s="23" t="s">
        <v>536</v>
      </c>
      <c r="AK30" s="23" t="s">
        <v>285</v>
      </c>
      <c r="AL30" s="23" t="s">
        <v>286</v>
      </c>
      <c r="AM30" s="23" t="s">
        <v>287</v>
      </c>
    </row>
    <row r="31" spans="1:39" s="29" customFormat="1" ht="191.25" hidden="1" outlineLevel="2" x14ac:dyDescent="0.25">
      <c r="A31" s="134" t="s">
        <v>441</v>
      </c>
      <c r="B31" s="138" t="s">
        <v>443</v>
      </c>
      <c r="C31" s="141" t="s">
        <v>560</v>
      </c>
      <c r="D31" s="23" t="e">
        <v>#N/A</v>
      </c>
      <c r="E31" s="23" t="e">
        <v>#N/A</v>
      </c>
      <c r="F31" s="23" t="e">
        <v>#N/A</v>
      </c>
      <c r="G31" s="92" t="s">
        <v>288</v>
      </c>
      <c r="H31" s="92" t="s">
        <v>515</v>
      </c>
      <c r="I31" s="92" t="s">
        <v>720</v>
      </c>
      <c r="J31" s="92" t="s">
        <v>335</v>
      </c>
      <c r="K31" s="92" t="s">
        <v>5</v>
      </c>
      <c r="L31" s="92" t="s">
        <v>289</v>
      </c>
      <c r="M31" s="92" t="s">
        <v>537</v>
      </c>
      <c r="N31" s="128" t="e">
        <v>#N/A</v>
      </c>
      <c r="O31" s="92" t="s">
        <v>336</v>
      </c>
      <c r="P31" s="92" t="s">
        <v>337</v>
      </c>
      <c r="Q31" s="23"/>
      <c r="R31" s="23" t="s">
        <v>530</v>
      </c>
      <c r="S31" s="23" t="s">
        <v>338</v>
      </c>
      <c r="T31" s="92" t="s">
        <v>291</v>
      </c>
      <c r="U31" s="23" t="s">
        <v>292</v>
      </c>
      <c r="V31" s="23" t="s">
        <v>292</v>
      </c>
      <c r="W31" s="23" t="s">
        <v>292</v>
      </c>
      <c r="X31" s="23" t="s">
        <v>292</v>
      </c>
      <c r="Y31" s="92" t="s">
        <v>339</v>
      </c>
      <c r="Z31" s="92" t="s">
        <v>16</v>
      </c>
      <c r="AA31" s="92" t="s">
        <v>547</v>
      </c>
      <c r="AB31" s="92" t="s">
        <v>548</v>
      </c>
      <c r="AC31" s="92" t="s">
        <v>549</v>
      </c>
      <c r="AD31" s="92" t="s">
        <v>721</v>
      </c>
      <c r="AE31" s="149" t="s">
        <v>43</v>
      </c>
      <c r="AF31" s="92" t="s">
        <v>340</v>
      </c>
      <c r="AG31" s="92" t="s">
        <v>716</v>
      </c>
      <c r="AH31" s="174" t="s">
        <v>341</v>
      </c>
      <c r="AI31" s="92" t="s">
        <v>532</v>
      </c>
      <c r="AJ31" s="142" t="s">
        <v>527</v>
      </c>
      <c r="AK31" s="92" t="s">
        <v>198</v>
      </c>
      <c r="AL31" s="92" t="s">
        <v>562</v>
      </c>
      <c r="AM31" s="92" t="s">
        <v>297</v>
      </c>
    </row>
    <row r="32" spans="1:39" s="29" customFormat="1" ht="12.75" hidden="1" outlineLevel="2" x14ac:dyDescent="0.25">
      <c r="A32" s="138" t="s">
        <v>444</v>
      </c>
      <c r="B32" s="138" t="s">
        <v>444</v>
      </c>
      <c r="C32" s="141" t="s">
        <v>238</v>
      </c>
      <c r="D32" s="23" t="e">
        <v>#N/A</v>
      </c>
      <c r="E32" s="23" t="e">
        <v>#N/A</v>
      </c>
      <c r="F32" s="23" t="e">
        <v>#N/A</v>
      </c>
      <c r="G32" s="23" t="s">
        <v>263</v>
      </c>
      <c r="H32" s="23" t="s">
        <v>264</v>
      </c>
      <c r="I32" s="23" t="s">
        <v>264</v>
      </c>
      <c r="J32" s="23" t="s">
        <v>298</v>
      </c>
      <c r="K32" s="23" t="s">
        <v>262</v>
      </c>
      <c r="L32" s="23" t="s">
        <v>262</v>
      </c>
      <c r="M32" s="23" t="s">
        <v>264</v>
      </c>
      <c r="N32" s="23" t="e">
        <v>#N/A</v>
      </c>
      <c r="O32" s="23" t="s">
        <v>263</v>
      </c>
      <c r="P32" s="23" t="s">
        <v>298</v>
      </c>
      <c r="Q32" s="23" t="e">
        <v>#N/A</v>
      </c>
      <c r="R32" s="23" t="s">
        <v>262</v>
      </c>
      <c r="S32" s="23" t="s">
        <v>262</v>
      </c>
      <c r="T32" s="23" t="s">
        <v>263</v>
      </c>
      <c r="U32" s="23" t="s">
        <v>264</v>
      </c>
      <c r="V32" s="23" t="s">
        <v>264</v>
      </c>
      <c r="W32" s="23" t="s">
        <v>264</v>
      </c>
      <c r="X32" s="23" t="s">
        <v>264</v>
      </c>
      <c r="Y32" s="23" t="s">
        <v>264</v>
      </c>
      <c r="Z32" s="23" t="s">
        <v>262</v>
      </c>
      <c r="AA32" s="23" t="s">
        <v>264</v>
      </c>
      <c r="AB32" s="23" t="s">
        <v>264</v>
      </c>
      <c r="AC32" s="23" t="s">
        <v>298</v>
      </c>
      <c r="AD32" s="23" t="s">
        <v>298</v>
      </c>
      <c r="AE32" s="23" t="s">
        <v>262</v>
      </c>
      <c r="AF32" s="23" t="s">
        <v>182</v>
      </c>
      <c r="AG32" s="28" t="s">
        <v>264</v>
      </c>
      <c r="AH32" s="127" t="s">
        <v>264</v>
      </c>
      <c r="AI32" s="23" t="s">
        <v>264</v>
      </c>
      <c r="AJ32" s="23" t="s">
        <v>263</v>
      </c>
      <c r="AK32" s="23" t="s">
        <v>262</v>
      </c>
      <c r="AL32" s="23" t="s">
        <v>262</v>
      </c>
      <c r="AM32" s="23" t="s">
        <v>262</v>
      </c>
    </row>
    <row r="33" spans="1:39" s="29" customFormat="1" ht="12.75" hidden="1" outlineLevel="2" x14ac:dyDescent="0.25">
      <c r="A33" s="138" t="s">
        <v>444</v>
      </c>
      <c r="B33" s="138" t="s">
        <v>444</v>
      </c>
      <c r="C33" s="140" t="s">
        <v>239</v>
      </c>
      <c r="D33" s="23" t="e">
        <v>#N/A</v>
      </c>
      <c r="E33" s="23" t="e">
        <v>#N/A</v>
      </c>
      <c r="F33" s="23" t="e">
        <v>#N/A</v>
      </c>
      <c r="G33" s="23" t="s">
        <v>299</v>
      </c>
      <c r="H33" s="23" t="s">
        <v>300</v>
      </c>
      <c r="I33" s="23" t="s">
        <v>300</v>
      </c>
      <c r="J33" s="23" t="s">
        <v>342</v>
      </c>
      <c r="K33" s="23" t="s">
        <v>301</v>
      </c>
      <c r="L33" s="23" t="s">
        <v>144</v>
      </c>
      <c r="M33" s="23" t="s">
        <v>559</v>
      </c>
      <c r="N33" s="23" t="e">
        <v>#N/A</v>
      </c>
      <c r="O33" s="23" t="s">
        <v>299</v>
      </c>
      <c r="P33" s="23" t="s">
        <v>299</v>
      </c>
      <c r="Q33" s="23" t="e">
        <v>#N/A</v>
      </c>
      <c r="R33" s="23"/>
      <c r="S33" s="23" t="s">
        <v>144</v>
      </c>
      <c r="T33" s="23" t="s">
        <v>299</v>
      </c>
      <c r="U33" s="23" t="s">
        <v>144</v>
      </c>
      <c r="V33" s="23" t="s">
        <v>144</v>
      </c>
      <c r="W33" s="23" t="s">
        <v>144</v>
      </c>
      <c r="X33" s="23" t="s">
        <v>144</v>
      </c>
      <c r="Y33" s="23" t="s">
        <v>302</v>
      </c>
      <c r="Z33" s="23" t="s">
        <v>302</v>
      </c>
      <c r="AA33" s="23" t="s">
        <v>144</v>
      </c>
      <c r="AB33" s="23" t="s">
        <v>343</v>
      </c>
      <c r="AC33" s="23" t="s">
        <v>304</v>
      </c>
      <c r="AD33" s="23" t="s">
        <v>305</v>
      </c>
      <c r="AE33" s="23" t="s">
        <v>343</v>
      </c>
      <c r="AF33" s="23" t="s">
        <v>303</v>
      </c>
      <c r="AG33" s="23" t="s">
        <v>303</v>
      </c>
      <c r="AH33" s="127" t="s">
        <v>343</v>
      </c>
      <c r="AI33" s="23" t="s">
        <v>343</v>
      </c>
      <c r="AJ33" s="143" t="s">
        <v>528</v>
      </c>
      <c r="AK33" s="23" t="s">
        <v>300</v>
      </c>
      <c r="AL33" s="23" t="s">
        <v>144</v>
      </c>
      <c r="AM33" s="23" t="s">
        <v>306</v>
      </c>
    </row>
    <row r="34" spans="1:39"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v>0</v>
      </c>
      <c r="Q34" s="23">
        <v>0</v>
      </c>
      <c r="R34" s="23" t="s">
        <v>274</v>
      </c>
      <c r="S34" s="23" t="s">
        <v>344</v>
      </c>
      <c r="T34" s="23">
        <v>0</v>
      </c>
      <c r="U34" s="23" t="s">
        <v>307</v>
      </c>
      <c r="V34" s="23" t="s">
        <v>308</v>
      </c>
      <c r="W34" s="23" t="s">
        <v>309</v>
      </c>
      <c r="X34" s="23" t="s">
        <v>345</v>
      </c>
      <c r="Y34" s="23">
        <v>0</v>
      </c>
      <c r="Z34" s="23">
        <v>0</v>
      </c>
      <c r="AA34" s="23">
        <v>0</v>
      </c>
      <c r="AB34" s="23">
        <v>0</v>
      </c>
      <c r="AC34" s="23">
        <v>0</v>
      </c>
      <c r="AD34" s="23">
        <v>0</v>
      </c>
      <c r="AE34" s="23">
        <v>0</v>
      </c>
      <c r="AF34" s="23">
        <v>0</v>
      </c>
      <c r="AG34" s="23">
        <v>0</v>
      </c>
      <c r="AH34" s="127">
        <v>0</v>
      </c>
      <c r="AI34" s="23">
        <v>0</v>
      </c>
      <c r="AJ34" s="23">
        <v>0</v>
      </c>
      <c r="AK34" s="23">
        <v>0</v>
      </c>
      <c r="AL34" s="23">
        <v>0</v>
      </c>
      <c r="AM34" s="23">
        <v>0</v>
      </c>
    </row>
    <row r="35" spans="1:39" s="29" customFormat="1" ht="102"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23" t="e">
        <v>#N/A</v>
      </c>
      <c r="Q35" s="23" t="e">
        <v>#N/A</v>
      </c>
      <c r="R35" s="92" t="s">
        <v>10</v>
      </c>
      <c r="S35" s="92" t="s">
        <v>346</v>
      </c>
      <c r="T35" s="23" t="e">
        <v>#N/A</v>
      </c>
      <c r="U35" s="92" t="s">
        <v>543</v>
      </c>
      <c r="V35" s="92" t="s">
        <v>542</v>
      </c>
      <c r="W35" s="92" t="s">
        <v>311</v>
      </c>
      <c r="X35" s="92" t="s">
        <v>24</v>
      </c>
      <c r="Y35" s="23" t="e">
        <v>#N/A</v>
      </c>
      <c r="Z35" s="23" t="e">
        <v>#N/A</v>
      </c>
      <c r="AA35" s="23" t="e">
        <v>#N/A</v>
      </c>
      <c r="AB35" s="23" t="e">
        <v>#N/A</v>
      </c>
      <c r="AC35" s="23" t="e">
        <v>#N/A</v>
      </c>
      <c r="AD35" s="23" t="e">
        <v>#N/A</v>
      </c>
      <c r="AE35" s="23" t="e">
        <v>#N/A</v>
      </c>
      <c r="AF35" s="23" t="e">
        <v>#N/A</v>
      </c>
      <c r="AG35" s="23" t="e">
        <v>#N/A</v>
      </c>
      <c r="AH35" s="127" t="e">
        <v>#N/A</v>
      </c>
      <c r="AI35" s="23" t="e">
        <v>#N/A</v>
      </c>
      <c r="AJ35" s="23" t="e">
        <v>#N/A</v>
      </c>
      <c r="AK35" s="23" t="e">
        <v>#N/A</v>
      </c>
      <c r="AL35" s="23" t="e">
        <v>#N/A</v>
      </c>
      <c r="AM35" s="23" t="e">
        <v>#N/A</v>
      </c>
    </row>
    <row r="36" spans="1:39"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e">
        <v>#N/A</v>
      </c>
      <c r="Q36" s="23" t="e">
        <v>#N/A</v>
      </c>
      <c r="R36" s="23" t="s">
        <v>262</v>
      </c>
      <c r="S36" s="23" t="s">
        <v>182</v>
      </c>
      <c r="T36" s="23" t="e">
        <v>#N/A</v>
      </c>
      <c r="U36" s="23" t="s">
        <v>262</v>
      </c>
      <c r="V36" s="23" t="s">
        <v>263</v>
      </c>
      <c r="W36" s="23" t="s">
        <v>264</v>
      </c>
      <c r="X36" s="23" t="s">
        <v>262</v>
      </c>
      <c r="Y36" s="23" t="e">
        <v>#N/A</v>
      </c>
      <c r="Z36" s="23" t="e">
        <v>#N/A</v>
      </c>
      <c r="AA36" s="23" t="e">
        <v>#N/A</v>
      </c>
      <c r="AB36" s="23" t="e">
        <v>#N/A</v>
      </c>
      <c r="AC36" s="23" t="e">
        <v>#N/A</v>
      </c>
      <c r="AD36" s="23" t="e">
        <v>#N/A</v>
      </c>
      <c r="AE36" s="23" t="e">
        <v>#N/A</v>
      </c>
      <c r="AF36" s="23" t="e">
        <v>#N/A</v>
      </c>
      <c r="AG36" s="23" t="e">
        <v>#N/A</v>
      </c>
      <c r="AH36" s="127" t="e">
        <v>#N/A</v>
      </c>
      <c r="AI36" s="23" t="e">
        <v>#N/A</v>
      </c>
      <c r="AJ36" s="23" t="e">
        <v>#N/A</v>
      </c>
      <c r="AK36" s="23" t="e">
        <v>#N/A</v>
      </c>
      <c r="AL36" s="23" t="e">
        <v>#N/A</v>
      </c>
      <c r="AM36" s="23" t="e">
        <v>#N/A</v>
      </c>
    </row>
    <row r="37" spans="1:39"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e">
        <v>#N/A</v>
      </c>
      <c r="Q37" s="23" t="e">
        <v>#N/A</v>
      </c>
      <c r="R37" s="23" t="s">
        <v>302</v>
      </c>
      <c r="S37" s="23" t="s">
        <v>347</v>
      </c>
      <c r="T37" s="23" t="e">
        <v>#N/A</v>
      </c>
      <c r="U37" s="23" t="s">
        <v>312</v>
      </c>
      <c r="V37" s="23" t="s">
        <v>299</v>
      </c>
      <c r="W37" s="23" t="s">
        <v>144</v>
      </c>
      <c r="X37" s="23" t="s">
        <v>302</v>
      </c>
      <c r="Y37" s="23" t="e">
        <v>#N/A</v>
      </c>
      <c r="Z37" s="23" t="e">
        <v>#N/A</v>
      </c>
      <c r="AA37" s="23" t="e">
        <v>#N/A</v>
      </c>
      <c r="AB37" s="23" t="e">
        <v>#N/A</v>
      </c>
      <c r="AC37" s="23" t="e">
        <v>#N/A</v>
      </c>
      <c r="AD37" s="23" t="e">
        <v>#N/A</v>
      </c>
      <c r="AE37" s="23" t="e">
        <v>#N/A</v>
      </c>
      <c r="AF37" s="23" t="e">
        <v>#N/A</v>
      </c>
      <c r="AG37" s="23" t="e">
        <v>#N/A</v>
      </c>
      <c r="AH37" s="127" t="e">
        <v>#N/A</v>
      </c>
      <c r="AI37" s="23" t="e">
        <v>#N/A</v>
      </c>
      <c r="AJ37" s="23" t="e">
        <v>#N/A</v>
      </c>
      <c r="AK37" s="23" t="e">
        <v>#N/A</v>
      </c>
      <c r="AL37" s="23" t="e">
        <v>#N/A</v>
      </c>
      <c r="AM37" s="23" t="e">
        <v>#N/A</v>
      </c>
    </row>
    <row r="38" spans="1:39" s="29" customFormat="1" ht="12.75" hidden="1" outlineLevel="2" x14ac:dyDescent="0.25">
      <c r="A38" s="134" t="s">
        <v>441</v>
      </c>
      <c r="B38" s="134" t="s">
        <v>445</v>
      </c>
      <c r="C38" s="134" t="s">
        <v>446</v>
      </c>
      <c r="AH38" s="150"/>
    </row>
    <row r="39" spans="1:39"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127"/>
      <c r="AI39" s="23"/>
      <c r="AJ39" s="23"/>
      <c r="AK39" s="23"/>
      <c r="AL39" s="23"/>
      <c r="AM39" s="23"/>
    </row>
    <row r="40" spans="1:39"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c r="Y40" s="150">
        <v>2</v>
      </c>
      <c r="Z40" s="150">
        <v>2</v>
      </c>
      <c r="AA40" s="150">
        <v>2</v>
      </c>
      <c r="AB40" s="150">
        <v>2</v>
      </c>
      <c r="AC40" s="150">
        <v>2</v>
      </c>
      <c r="AD40" s="150">
        <v>2</v>
      </c>
      <c r="AE40" s="150">
        <v>2</v>
      </c>
      <c r="AF40" s="150">
        <v>2</v>
      </c>
      <c r="AG40" s="150">
        <v>2</v>
      </c>
      <c r="AH40" s="150">
        <v>2</v>
      </c>
      <c r="AI40" s="150">
        <v>2</v>
      </c>
      <c r="AJ40" s="150">
        <v>2</v>
      </c>
      <c r="AK40" s="150">
        <v>2</v>
      </c>
      <c r="AL40" s="150">
        <v>2</v>
      </c>
      <c r="AM40" s="150">
        <v>2</v>
      </c>
    </row>
    <row r="41" spans="1:39" s="29" customFormat="1" ht="114.75" x14ac:dyDescent="0.25">
      <c r="A41" s="134" t="s">
        <v>441</v>
      </c>
      <c r="B41" s="134" t="s">
        <v>427</v>
      </c>
      <c r="C41" s="134" t="s">
        <v>232</v>
      </c>
      <c r="D41" s="122" t="s">
        <v>664</v>
      </c>
      <c r="E41" s="122" t="s">
        <v>1</v>
      </c>
      <c r="F41" s="122" t="s">
        <v>2</v>
      </c>
      <c r="G41" s="66" t="s">
        <v>550</v>
      </c>
      <c r="H41" s="122" t="s">
        <v>3</v>
      </c>
      <c r="I41" s="122" t="s">
        <v>477</v>
      </c>
      <c r="J41" s="122" t="s">
        <v>36</v>
      </c>
      <c r="K41" s="122" t="s">
        <v>5</v>
      </c>
      <c r="L41" s="122" t="s">
        <v>6</v>
      </c>
      <c r="M41" s="122" t="s">
        <v>7</v>
      </c>
      <c r="N41" s="151" t="s">
        <v>501</v>
      </c>
      <c r="O41" s="151" t="s">
        <v>37</v>
      </c>
      <c r="P41" s="122" t="s">
        <v>38</v>
      </c>
      <c r="Q41" s="122" t="s">
        <v>9</v>
      </c>
      <c r="R41" s="122" t="s">
        <v>10</v>
      </c>
      <c r="S41" s="122" t="s">
        <v>39</v>
      </c>
      <c r="T41" s="122" t="s">
        <v>11</v>
      </c>
      <c r="U41" s="122" t="s">
        <v>12</v>
      </c>
      <c r="V41" s="122" t="s">
        <v>478</v>
      </c>
      <c r="W41" s="122" t="s">
        <v>13</v>
      </c>
      <c r="X41" s="122" t="s">
        <v>24</v>
      </c>
      <c r="Y41" s="122" t="s">
        <v>40</v>
      </c>
      <c r="Z41" s="122" t="s">
        <v>16</v>
      </c>
      <c r="AA41" s="122" t="s">
        <v>41</v>
      </c>
      <c r="AB41" s="122" t="s">
        <v>42</v>
      </c>
      <c r="AC41" s="122" t="s">
        <v>19</v>
      </c>
      <c r="AD41" s="122" t="s">
        <v>20</v>
      </c>
      <c r="AE41" s="122" t="s">
        <v>43</v>
      </c>
      <c r="AF41" s="122" t="s">
        <v>44</v>
      </c>
      <c r="AG41" s="122" t="s">
        <v>45</v>
      </c>
      <c r="AH41" s="122" t="s">
        <v>46</v>
      </c>
      <c r="AI41" s="122" t="s">
        <v>47</v>
      </c>
      <c r="AJ41" s="122" t="s">
        <v>606</v>
      </c>
      <c r="AK41" s="122" t="s">
        <v>198</v>
      </c>
      <c r="AL41" s="122" t="s">
        <v>199</v>
      </c>
      <c r="AM41" s="122" t="s">
        <v>145</v>
      </c>
    </row>
    <row r="42" spans="1:39"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c r="M42" s="97">
        <v>10</v>
      </c>
      <c r="N42" s="97">
        <v>11</v>
      </c>
      <c r="O42" s="97">
        <v>12</v>
      </c>
      <c r="P42" s="97">
        <v>13</v>
      </c>
      <c r="Q42" s="97">
        <v>14</v>
      </c>
      <c r="R42" s="97">
        <v>15</v>
      </c>
      <c r="S42" s="97">
        <v>16</v>
      </c>
      <c r="T42" s="97">
        <v>17</v>
      </c>
      <c r="U42" s="97">
        <v>18</v>
      </c>
      <c r="V42" s="97">
        <v>19</v>
      </c>
      <c r="W42" s="97">
        <v>20</v>
      </c>
      <c r="X42" s="97">
        <v>21</v>
      </c>
      <c r="Y42" s="97">
        <v>22</v>
      </c>
      <c r="Z42" s="97">
        <v>23</v>
      </c>
      <c r="AA42" s="97">
        <v>24</v>
      </c>
      <c r="AB42" s="97">
        <v>25</v>
      </c>
      <c r="AC42" s="97">
        <v>26</v>
      </c>
      <c r="AD42" s="97">
        <v>27</v>
      </c>
      <c r="AE42" s="97">
        <v>28</v>
      </c>
      <c r="AF42" s="97">
        <v>29</v>
      </c>
      <c r="AG42" s="97">
        <v>30</v>
      </c>
      <c r="AH42" s="97">
        <v>31</v>
      </c>
      <c r="AI42" s="97">
        <v>32</v>
      </c>
      <c r="AJ42" s="97">
        <v>33</v>
      </c>
      <c r="AK42" s="97">
        <v>34</v>
      </c>
      <c r="AL42" s="97">
        <v>35</v>
      </c>
      <c r="AM42" s="97">
        <v>36</v>
      </c>
    </row>
    <row r="43" spans="1:39" s="150" customFormat="1" ht="12.75" x14ac:dyDescent="0.25">
      <c r="A43" s="134" t="s">
        <v>441</v>
      </c>
      <c r="B43" s="134" t="s">
        <v>426</v>
      </c>
      <c r="C43" s="134" t="s">
        <v>431</v>
      </c>
      <c r="D43" s="99">
        <v>10102201</v>
      </c>
      <c r="E43" s="99">
        <v>10102202</v>
      </c>
      <c r="F43" s="99">
        <v>10102203</v>
      </c>
      <c r="G43" s="99">
        <v>10102204</v>
      </c>
      <c r="H43" s="99">
        <v>10102205</v>
      </c>
      <c r="I43" s="99">
        <v>10102206</v>
      </c>
      <c r="J43" s="99">
        <v>10102207</v>
      </c>
      <c r="K43" s="99">
        <v>10102208</v>
      </c>
      <c r="L43" s="99">
        <v>10102209</v>
      </c>
      <c r="M43" s="99">
        <v>10102210</v>
      </c>
      <c r="N43" s="99">
        <v>10102211</v>
      </c>
      <c r="O43" s="99">
        <v>10102212</v>
      </c>
      <c r="P43" s="99">
        <v>10102213</v>
      </c>
      <c r="Q43" s="99">
        <v>10102214</v>
      </c>
      <c r="R43" s="99">
        <v>10102215</v>
      </c>
      <c r="S43" s="99">
        <v>10102216</v>
      </c>
      <c r="T43" s="99">
        <v>10102217</v>
      </c>
      <c r="U43" s="99">
        <v>10102218</v>
      </c>
      <c r="V43" s="99">
        <v>10102219</v>
      </c>
      <c r="W43" s="99">
        <v>10102220</v>
      </c>
      <c r="X43" s="99">
        <v>10102221</v>
      </c>
      <c r="Y43" s="99">
        <v>10102222</v>
      </c>
      <c r="Z43" s="99">
        <v>10102223</v>
      </c>
      <c r="AA43" s="99">
        <v>10102224</v>
      </c>
      <c r="AB43" s="99">
        <v>10102225</v>
      </c>
      <c r="AC43" s="99">
        <v>10102226</v>
      </c>
      <c r="AD43" s="99">
        <v>10102227</v>
      </c>
      <c r="AE43" s="99">
        <v>10102228</v>
      </c>
      <c r="AF43" s="99">
        <v>10102229</v>
      </c>
      <c r="AG43" s="99">
        <v>10102230</v>
      </c>
      <c r="AH43" s="99">
        <v>10102231</v>
      </c>
      <c r="AI43" s="99">
        <v>10102232</v>
      </c>
      <c r="AJ43" s="99">
        <v>10102233</v>
      </c>
      <c r="AK43" s="99">
        <v>10102234</v>
      </c>
      <c r="AL43" s="99">
        <v>10102235</v>
      </c>
      <c r="AM43" s="99">
        <v>10102236</v>
      </c>
    </row>
    <row r="44" spans="1:39" s="150" customFormat="1" ht="12.75" x14ac:dyDescent="0.25">
      <c r="A44" s="134" t="s">
        <v>441</v>
      </c>
      <c r="B44" s="134" t="s">
        <v>448</v>
      </c>
      <c r="C44" s="134" t="s">
        <v>449</v>
      </c>
      <c r="D44" s="100" t="s">
        <v>127</v>
      </c>
      <c r="E44" s="101" t="s">
        <v>134</v>
      </c>
      <c r="F44" s="100" t="s">
        <v>506</v>
      </c>
      <c r="G44" s="100" t="s">
        <v>128</v>
      </c>
      <c r="H44" s="100" t="s">
        <v>127</v>
      </c>
      <c r="I44" s="100" t="s">
        <v>127</v>
      </c>
      <c r="J44" s="100" t="s">
        <v>506</v>
      </c>
      <c r="K44" s="100" t="s">
        <v>127</v>
      </c>
      <c r="L44" s="100" t="s">
        <v>134</v>
      </c>
      <c r="M44" s="101" t="s">
        <v>127</v>
      </c>
      <c r="N44" s="100" t="s">
        <v>128</v>
      </c>
      <c r="O44" s="100" t="s">
        <v>128</v>
      </c>
      <c r="P44" s="100" t="s">
        <v>128</v>
      </c>
      <c r="Q44" s="100" t="s">
        <v>128</v>
      </c>
      <c r="R44" s="100" t="s">
        <v>137</v>
      </c>
      <c r="S44" s="100" t="s">
        <v>128</v>
      </c>
      <c r="T44" s="100" t="s">
        <v>128</v>
      </c>
      <c r="U44" s="101" t="s">
        <v>128</v>
      </c>
      <c r="V44" s="101" t="s">
        <v>128</v>
      </c>
      <c r="W44" s="100" t="s">
        <v>134</v>
      </c>
      <c r="X44" s="101" t="s">
        <v>137</v>
      </c>
      <c r="Y44" s="100" t="s">
        <v>137</v>
      </c>
      <c r="Z44" s="100" t="s">
        <v>137</v>
      </c>
      <c r="AA44" s="100" t="s">
        <v>134</v>
      </c>
      <c r="AB44" s="100" t="s">
        <v>136</v>
      </c>
      <c r="AC44" s="100" t="s">
        <v>506</v>
      </c>
      <c r="AD44" s="100" t="s">
        <v>135</v>
      </c>
      <c r="AE44" s="100" t="s">
        <v>136</v>
      </c>
      <c r="AF44" s="100" t="s">
        <v>136</v>
      </c>
      <c r="AG44" s="100" t="s">
        <v>136</v>
      </c>
      <c r="AH44" s="101" t="s">
        <v>136</v>
      </c>
      <c r="AI44" s="101" t="s">
        <v>136</v>
      </c>
      <c r="AJ44" s="100" t="s">
        <v>506</v>
      </c>
      <c r="AK44" s="100" t="s">
        <v>127</v>
      </c>
      <c r="AL44" s="100" t="s">
        <v>134</v>
      </c>
      <c r="AM44" s="100" t="s">
        <v>127</v>
      </c>
    </row>
    <row r="45" spans="1:39" s="150" customFormat="1" ht="76.5" x14ac:dyDescent="0.25">
      <c r="A45" s="134" t="s">
        <v>450</v>
      </c>
      <c r="B45" s="134" t="s">
        <v>451</v>
      </c>
      <c r="C45" s="134" t="s">
        <v>452</v>
      </c>
      <c r="D45" s="103"/>
      <c r="E45" s="104"/>
      <c r="F45" s="103" t="s">
        <v>231</v>
      </c>
      <c r="G45" s="103"/>
      <c r="H45" s="103"/>
      <c r="I45" s="103"/>
      <c r="J45" s="103" t="s">
        <v>609</v>
      </c>
      <c r="K45" s="103"/>
      <c r="L45" s="103"/>
      <c r="M45" s="104"/>
      <c r="N45" s="103"/>
      <c r="O45" s="103"/>
      <c r="P45" s="103"/>
      <c r="Q45" s="103"/>
      <c r="R45" s="103"/>
      <c r="S45" s="103"/>
      <c r="T45" s="103"/>
      <c r="U45" s="104"/>
      <c r="V45" s="104"/>
      <c r="W45" s="103"/>
      <c r="X45" s="104"/>
      <c r="Y45" s="103"/>
      <c r="Z45" s="103"/>
      <c r="AA45" s="103"/>
      <c r="AB45" s="103"/>
      <c r="AC45" s="103" t="s">
        <v>717</v>
      </c>
      <c r="AD45" s="103"/>
      <c r="AE45" s="103"/>
      <c r="AF45" s="103"/>
      <c r="AG45" s="103"/>
      <c r="AH45" s="104"/>
      <c r="AI45" s="104"/>
      <c r="AJ45" s="103" t="s">
        <v>223</v>
      </c>
      <c r="AK45" s="103"/>
      <c r="AL45" s="103"/>
      <c r="AM45" s="103"/>
    </row>
    <row r="46" spans="1:39" s="150" customFormat="1" ht="12.75" x14ac:dyDescent="0.25">
      <c r="A46" s="134" t="s">
        <v>450</v>
      </c>
      <c r="B46" s="134" t="s">
        <v>453</v>
      </c>
      <c r="C46" s="134" t="s">
        <v>454</v>
      </c>
      <c r="D46" s="106"/>
      <c r="E46" s="107"/>
      <c r="F46" s="106" t="s">
        <v>600</v>
      </c>
      <c r="G46" s="106"/>
      <c r="H46" s="106"/>
      <c r="I46" s="106"/>
      <c r="J46" s="106" t="s">
        <v>601</v>
      </c>
      <c r="K46" s="106"/>
      <c r="L46" s="106"/>
      <c r="M46" s="107"/>
      <c r="N46" s="106"/>
      <c r="O46" s="106"/>
      <c r="P46" s="106"/>
      <c r="Q46" s="106"/>
      <c r="R46" s="106"/>
      <c r="S46" s="106"/>
      <c r="T46" s="106"/>
      <c r="U46" s="107"/>
      <c r="V46" s="107"/>
      <c r="W46" s="106"/>
      <c r="X46" s="107"/>
      <c r="Y46" s="106"/>
      <c r="Z46" s="106"/>
      <c r="AA46" s="106"/>
      <c r="AB46" s="106"/>
      <c r="AC46" s="106" t="s">
        <v>611</v>
      </c>
      <c r="AD46" s="106"/>
      <c r="AE46" s="106"/>
      <c r="AF46" s="106"/>
      <c r="AG46" s="106"/>
      <c r="AH46" s="107"/>
      <c r="AI46" s="107"/>
      <c r="AJ46" s="106" t="s">
        <v>593</v>
      </c>
      <c r="AK46" s="106"/>
      <c r="AL46" s="106"/>
      <c r="AM46" s="106"/>
    </row>
    <row r="47" spans="1:39" s="29" customFormat="1" ht="12.75" x14ac:dyDescent="0.25">
      <c r="A47" s="93" t="s">
        <v>455</v>
      </c>
      <c r="B47" s="134"/>
      <c r="C47" s="134"/>
      <c r="AH47" s="150"/>
    </row>
    <row r="48" spans="1:39" s="179" customFormat="1" ht="38.25" x14ac:dyDescent="0.25">
      <c r="A48" s="134" t="s">
        <v>456</v>
      </c>
      <c r="B48" s="134" t="s">
        <v>457</v>
      </c>
      <c r="C48" s="134" t="s">
        <v>458</v>
      </c>
      <c r="D48" s="110"/>
      <c r="E48" s="110"/>
      <c r="F48" s="110" t="s">
        <v>471</v>
      </c>
      <c r="G48" s="110" t="s">
        <v>149</v>
      </c>
      <c r="H48" s="110" t="s">
        <v>149</v>
      </c>
      <c r="I48" s="110" t="s">
        <v>149</v>
      </c>
      <c r="J48" s="110" t="s">
        <v>173</v>
      </c>
      <c r="K48" s="110" t="s">
        <v>149</v>
      </c>
      <c r="L48" s="110" t="s">
        <v>149</v>
      </c>
      <c r="M48" s="110" t="s">
        <v>149</v>
      </c>
      <c r="N48" s="110" t="s">
        <v>472</v>
      </c>
      <c r="O48" s="110" t="s">
        <v>174</v>
      </c>
      <c r="P48" s="110" t="s">
        <v>175</v>
      </c>
      <c r="Q48" s="110" t="s">
        <v>204</v>
      </c>
      <c r="R48" s="110" t="s">
        <v>150</v>
      </c>
      <c r="S48" s="110" t="s">
        <v>150</v>
      </c>
      <c r="T48" s="110" t="s">
        <v>151</v>
      </c>
      <c r="U48" s="110" t="s">
        <v>480</v>
      </c>
      <c r="V48" s="110" t="s">
        <v>154</v>
      </c>
      <c r="W48" s="110" t="s">
        <v>155</v>
      </c>
      <c r="X48" s="110" t="s">
        <v>162</v>
      </c>
      <c r="Y48" s="110" t="s">
        <v>157</v>
      </c>
      <c r="Z48" s="110" t="s">
        <v>151</v>
      </c>
      <c r="AA48" s="110" t="s">
        <v>481</v>
      </c>
      <c r="AB48" s="110" t="s">
        <v>201</v>
      </c>
      <c r="AC48" s="110" t="s">
        <v>176</v>
      </c>
      <c r="AD48" s="110" t="s">
        <v>176</v>
      </c>
      <c r="AE48" s="110" t="s">
        <v>172</v>
      </c>
      <c r="AF48" s="110" t="s">
        <v>202</v>
      </c>
      <c r="AG48" s="110" t="s">
        <v>159</v>
      </c>
      <c r="AH48" s="110" t="s">
        <v>151</v>
      </c>
      <c r="AI48" s="110" t="s">
        <v>172</v>
      </c>
      <c r="AJ48" s="110" t="s">
        <v>149</v>
      </c>
      <c r="AK48" s="110" t="s">
        <v>149</v>
      </c>
      <c r="AL48" s="110" t="s">
        <v>149</v>
      </c>
      <c r="AM48" s="110"/>
    </row>
    <row r="49" spans="1:39" s="150" customFormat="1" ht="12.75" x14ac:dyDescent="0.25">
      <c r="A49" s="93"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c r="AG49" s="102"/>
      <c r="AH49" s="24"/>
      <c r="AI49" s="24"/>
      <c r="AJ49" s="102"/>
      <c r="AK49" s="102"/>
      <c r="AL49" s="102"/>
      <c r="AM49" s="102"/>
    </row>
    <row r="50" spans="1:39" s="29" customFormat="1" ht="12.75" x14ac:dyDescent="0.25">
      <c r="A50" s="134" t="s">
        <v>460</v>
      </c>
      <c r="B50" s="134" t="s">
        <v>428</v>
      </c>
      <c r="C50" s="134" t="s">
        <v>432</v>
      </c>
      <c r="D50" s="113"/>
      <c r="E50" s="113"/>
      <c r="F50" s="113"/>
      <c r="G50" s="113"/>
      <c r="H50" s="113"/>
      <c r="I50" s="113"/>
      <c r="J50" s="113"/>
      <c r="K50" s="113"/>
      <c r="L50" s="113"/>
      <c r="M50" s="113"/>
      <c r="N50" s="113"/>
      <c r="O50" s="113"/>
      <c r="P50" s="113"/>
      <c r="Q50" s="113"/>
      <c r="R50" s="113"/>
      <c r="S50" s="113"/>
      <c r="T50" s="152"/>
      <c r="U50" s="113"/>
      <c r="V50" s="113"/>
      <c r="W50" s="152"/>
      <c r="X50" s="113"/>
      <c r="Y50" s="113"/>
      <c r="Z50" s="113"/>
      <c r="AA50" s="113"/>
      <c r="AB50" s="113"/>
      <c r="AC50" s="113"/>
      <c r="AD50" s="113"/>
      <c r="AE50" s="113"/>
      <c r="AF50" s="113"/>
      <c r="AG50" s="113"/>
      <c r="AH50" s="167"/>
      <c r="AI50" s="113"/>
      <c r="AJ50" s="113"/>
      <c r="AK50" s="113"/>
      <c r="AL50" s="113"/>
      <c r="AM50" s="113"/>
    </row>
    <row r="51" spans="1:39" s="29" customFormat="1" ht="76.5" x14ac:dyDescent="0.25">
      <c r="A51" s="134" t="s">
        <v>460</v>
      </c>
      <c r="B51" s="134" t="s">
        <v>461</v>
      </c>
      <c r="C51" s="134" t="s">
        <v>462</v>
      </c>
      <c r="D51" s="115"/>
      <c r="E51" s="115"/>
      <c r="F51" s="115"/>
      <c r="G51" s="115"/>
      <c r="H51" s="115" t="str">
        <f>"Заполняется, если гр"&amp;$C$8&amp;" = 1 и гр"&amp;$G$43&amp;" = 1 и гр"&amp;$Q$43&amp;" = 1 или гр"&amp;$C$8&amp;" = 1 и гр"&amp;$G$43&amp;" = 2 или гр"&amp;$C$8&amp;" = 2 или 3"</f>
        <v>Заполняется, если гр10102103 = 1 и гр10102204 = 1 и гр10102214 = 1 или гр10102103 = 1 и гр10102204 = 2 или гр10102103 = 2 или 3</v>
      </c>
      <c r="I51" s="115" t="str">
        <f>"Заполняется, если гр"&amp;C8&amp;" = 1 и гр"&amp;G43&amp;" = 1 и гр"&amp;Q43&amp;" = 1 или гр"&amp;C8&amp;" = 1 и гр"&amp;G43&amp;" = 2 или гр"&amp;C8&amp;" = 2 или 3"</f>
        <v>Заполняется, если гр10102103 = 1 и гр10102204 = 1 и гр10102214 = 1 или гр10102103 = 1 и гр10102204 = 2 или гр10102103 = 2 или 3</v>
      </c>
      <c r="J51" s="115" t="str">
        <f>"Заполняется, если гр"&amp;G43&amp;" = 2"</f>
        <v>Заполняется, если гр10102204 = 2</v>
      </c>
      <c r="K51" s="115" t="str">
        <f>"Заполняется, если гр"&amp;H43&amp;" и гр"&amp;I43&amp;" ≠ ПУСТО"</f>
        <v>Заполняется, если гр10102205 и гр10102206 ≠ ПУСТО</v>
      </c>
      <c r="L51" s="115" t="str">
        <f>"Заполняется, если гр"&amp;H43&amp;" и гр"&amp;I43&amp;" ≠ ПУСТО"</f>
        <v>Заполняется, если гр10102205 и гр10102206 ≠ ПУСТО</v>
      </c>
      <c r="M51" s="115" t="str">
        <f>"Заполняется, если гр"&amp;H43&amp;" и гр"&amp;I43&amp;" ≠ ПУСТО и гр"&amp;F43&amp;" = ""Расходы в виде процентов по депозитам, банковским вкладам"" или ""Расходы в виде процентов по договорам банковского счета"" или ""Расходы в виде процентов по банковским ссудам"". Графа не обязательна для заполнения."</f>
        <v>Заполняется, если гр10102205 и гр10102206 ≠ ПУСТО и гр10102203 = "Расходы в виде процентов по депозитам, банковским вкладам" или "Расходы в виде процентов по договорам банковского счета" или "Расходы в виде процентов по банковским ссудам". Графа не обязательна для заполнения.</v>
      </c>
      <c r="N51" s="115" t="str">
        <f>"Заполняется, если гр"&amp;'10109'!L43&amp;" = 1"</f>
        <v>Заполняется, если гр10109209 = 1</v>
      </c>
      <c r="O51" s="115" t="str">
        <f>"Заполняется, если гр"&amp;N43&amp;" = 1 или 2 или 3 или 4"</f>
        <v>Заполняется, если гр10102211 = 1 или 2 или 3 или 4</v>
      </c>
      <c r="P51" s="115" t="str">
        <f>"Заполняется, если гр"&amp;O43&amp;" = 2"</f>
        <v>Заполняется, если гр10102212 = 2</v>
      </c>
      <c r="Q51" s="115" t="str">
        <f>"Заполняется, если гр"&amp;C11&amp;" = 34 или 46 или 50"</f>
        <v>Заполняется, если гр10102106 = 34 или 46 или 50</v>
      </c>
      <c r="R51" s="115" t="str">
        <f>"Заполняется, если гр"&amp;Q43&amp;" = 1"</f>
        <v>Заполняется, если гр10102214 = 1</v>
      </c>
      <c r="S51" s="115" t="str">
        <f>"Заполняется, если гр"&amp;Q43&amp;" = 1 при наличии в договоре условий капитализации процентов чаще, чем 1 раз в месяц"</f>
        <v>Заполняется, если гр10102214 = 1 при наличии в договоре условий капитализации процентов чаще, чем 1 раз в месяц</v>
      </c>
      <c r="T51" s="115" t="str">
        <f>"Заполняется, если гр"&amp;Q43&amp;" = 1"</f>
        <v>Заполняется, если гр10102214 = 1</v>
      </c>
      <c r="U51" s="115" t="str">
        <f>"Заполняется, если гр"&amp;T43&amp;" = 1"</f>
        <v>Заполняется, если гр10102217 = 1</v>
      </c>
      <c r="V51" s="115" t="str">
        <f>"Заполняется, если гр"&amp;T43&amp;" = 1"</f>
        <v>Заполняется, если гр10102217 = 1</v>
      </c>
      <c r="W51" s="115" t="str">
        <f>"Заполняется, если гр"&amp;V43&amp;" = 2"</f>
        <v>Заполняется, если гр10102219 = 2</v>
      </c>
      <c r="X51" s="115" t="str">
        <f>"Заполняется, если гр"&amp;T43&amp;" = 1"</f>
        <v>Заполняется, если гр10102217 = 1</v>
      </c>
      <c r="Y51" s="115" t="str">
        <f>"Заполняется, если гр"&amp;T43&amp;" = 2"</f>
        <v>Заполняется, если гр10102217 = 2</v>
      </c>
      <c r="Z51" s="115" t="str">
        <f>"Заполняется, если гр"&amp;Q43&amp;" = 1"</f>
        <v>Заполняется, если гр10102214 = 1</v>
      </c>
      <c r="AA51" s="115" t="str">
        <f>"Заполняется, если гр"&amp;H43&amp;" и гр"&amp;I43&amp;" ≠ ПУСТО"</f>
        <v>Заполняется, если гр10102205 и гр10102206 ≠ ПУСТО</v>
      </c>
      <c r="AB51" s="115" t="str">
        <f>"Заполняется, если гр"&amp;H43&amp;" и гр"&amp;I43&amp;" ≠ ПУСТО"</f>
        <v>Заполняется, если гр10102205 и гр10102206 ≠ ПУСТО</v>
      </c>
      <c r="AC51" s="115" t="str">
        <f>"Заполняется, если гр"&amp;H43&amp;" и гр"&amp;I43&amp;" ≠ ПУСТО 
Заполняется применительно к гр"&amp;AB43&amp;""</f>
        <v>Заполняется, если гр10102205 и гр10102206 ≠ ПУСТО 
Заполняется применительно к гр10102225</v>
      </c>
      <c r="AD51" s="115" t="str">
        <f>"Заполняется, если гр"&amp;H43&amp;" и гр"&amp;I43&amp;" ≠ ПУСТО"</f>
        <v>Заполняется, если гр10102205 и гр10102206 ≠ ПУСТО</v>
      </c>
      <c r="AE51" s="115"/>
      <c r="AF51" s="115" t="s">
        <v>81</v>
      </c>
      <c r="AG51" s="115" t="str">
        <f>"Заполняется, если гр"&amp;Q43&amp;" = 1 и гр"&amp;Z43&amp;" &lt; гр"&amp;R43&amp;" при самостоятельной корректировке налоговой базы по истечении календарного года"</f>
        <v>Заполняется, если гр10102214 = 1 и гр10102223 &lt; гр10102215 при самостоятельной корректировке налоговой базы по истечении календарного года</v>
      </c>
      <c r="AH51" s="175" t="str">
        <f>"Заполняется, если гр"&amp;Q43&amp;" = 1"</f>
        <v>Заполняется, если гр10102214 = 1</v>
      </c>
      <c r="AI51" s="115" t="str">
        <f>"Заполняется, если гр"&amp;O43&amp;" = 2 или гр"&amp;O43&amp;" = ПУСТО"</f>
        <v>Заполняется, если гр10102212 = 2 или гр10102212 = ПУСТО</v>
      </c>
      <c r="AJ51" s="115"/>
      <c r="AK51" s="115"/>
      <c r="AL51" s="115"/>
      <c r="AM51" s="115"/>
    </row>
    <row r="52" spans="1:39" s="29" customFormat="1" ht="102" x14ac:dyDescent="0.25">
      <c r="A52" s="134" t="s">
        <v>460</v>
      </c>
      <c r="B52" s="134" t="s">
        <v>463</v>
      </c>
      <c r="C52" s="134" t="s">
        <v>464</v>
      </c>
      <c r="D52" s="117"/>
      <c r="E52" s="117"/>
      <c r="F52" s="117"/>
      <c r="G52" s="117"/>
      <c r="H52" s="117"/>
      <c r="I52" s="117"/>
      <c r="J52" s="117"/>
      <c r="K52" s="117"/>
      <c r="L52" s="117"/>
      <c r="M52" s="117"/>
      <c r="N52" s="117"/>
      <c r="O52" s="117"/>
      <c r="P52" s="117"/>
      <c r="Q52" s="117"/>
      <c r="R52" s="117"/>
      <c r="S52" s="117"/>
      <c r="T52" s="117"/>
      <c r="U52" s="117"/>
      <c r="V52" s="117"/>
      <c r="W52" s="117"/>
      <c r="X52" s="117" t="str">
        <f>"Если гр"&amp;AC43&amp;" = 643, то гр"&amp;X43&amp;" = гр"&amp;'10110'!U43&amp;" или
Если гр"&amp;AC43&amp;" = 978, то гр"&amp;X43&amp;" = гр"&amp;'10110'!Z43&amp;" или
Если гр"&amp;AC43&amp;" = 156, то гр"&amp;X43&amp;" = гр"&amp;'10110'!AE43&amp;" или
Если гр"&amp;AC43&amp;" = 826, то гр"&amp;X43&amp;" = гр"&amp;'10110'!AJ43&amp;" или
Если гр"&amp;AC43&amp;" = 756, то гр"&amp;X43&amp;" = гр"&amp;'10110'!AO43&amp;" или
Если гр"&amp;AC43&amp;" = 392, то гр"&amp;X43&amp;" = гр"&amp;'10110'!AT43&amp;" или
Если гр"&amp;AC43&amp;" ≠ 978, 156, 756, 392, 826, 643, то гр"&amp;X43&amp;" = гр"&amp;'10110'!AY43&amp;""</f>
        <v>Если гр10102226 = 643, то гр10102221 = гр10110218 или
Если гр10102226 = 978, то гр10102221 = гр10110223 или
Если гр10102226 = 156, то гр10102221 = гр10110228 или
Если гр10102226 = 826, то гр10102221 = гр10110233 или
Если гр10102226 = 756, то гр10102221 = гр10110238 или
Если гр10102226 = 392, то гр10102221 = гр10110243 или
Если гр10102226 ≠ 978, 156, 756, 392, 826, 643, то гр10102221 = гр10110248</v>
      </c>
      <c r="Y52" s="117"/>
      <c r="Z52" s="117" t="str">
        <f>"Если гр"&amp;T43&amp;" = 1 и гр"&amp;X43&amp;" &lt; гр"&amp;R43&amp;", то гр"&amp;Z43&amp;" = гр"&amp;X43&amp;", или
Если гр"&amp;T43&amp;" = 1 и гр"&amp;X43&amp;" ≥ гр"&amp;R43&amp;", то гр"&amp;Z43&amp;" = гр"&amp;R43&amp;", или
Если гр"&amp;T43&amp;" = 2 и гр"&amp;Y43&amp;" &lt; гр"&amp;R43&amp;", то гр"&amp;Z43&amp;" = гр"&amp;Y43&amp;", или
Если гр"&amp;T43&amp;" = 2 и гр"&amp;Y43&amp;" ≥ гр"&amp;R43&amp;", то гр"&amp;Z43&amp;" = гр"&amp;R43</f>
        <v>Если гр10102217 = 1 и гр10102221 &lt; гр10102215, то гр10102223 = гр10102221, или
Если гр10102217 = 1 и гр10102221 ≥ гр10102215, то гр10102223 = гр10102215, или
Если гр10102217 = 2 и гр10102222 &lt; гр10102215, то гр10102223 = гр10102222, или
Если гр10102217 = 2 и гр10102222 ≥ гр10102215, то гр10102223 = гр10102215</v>
      </c>
      <c r="AA52" s="117"/>
      <c r="AB52" s="117"/>
      <c r="AC52" s="117"/>
      <c r="AD52" s="117" t="str">
        <f>"Если "&amp;AC43&amp;" = 643, то гр"&amp;AD43&amp;" = 1
Если "&amp;AC43&amp;" ≠ 643, то гр"&amp;AD43&amp;" = значению графы ""Курс"", деленному на значение графы ""Единиц"", Справочника Банка России значений курса иностранных валют"" применительно к гр"&amp;AC43&amp;" и применительно к гр"&amp;AA43</f>
        <v>Если 10102226 = 643, то гр10102227 = 1
Если 10102226 ≠ 643, то гр10102227 = значению графы "Курс", деленному на значение графы "Единиц", Справочника Банка России значений курса иностранных валют" применительно к гр10102226 и применительно к гр10102224</v>
      </c>
      <c r="AE52" s="117" t="str">
        <f>"Гр"&amp;AE43&amp;" = гр"&amp;AB43&amp;"*гр"&amp;AD43&amp;""</f>
        <v>Гр10102228 = гр10102225*гр10102227</v>
      </c>
      <c r="AF52" s="117"/>
      <c r="AG52" s="117"/>
      <c r="AH52" s="176"/>
      <c r="AI52" s="117"/>
      <c r="AJ52" s="117"/>
      <c r="AK52" s="117"/>
      <c r="AL52" s="117"/>
      <c r="AM52" s="117"/>
    </row>
    <row r="53" spans="1:39" s="29" customFormat="1" ht="409.5" outlineLevel="2" x14ac:dyDescent="0.25">
      <c r="A53" s="134" t="s">
        <v>460</v>
      </c>
      <c r="B53" s="134" t="s">
        <v>465</v>
      </c>
      <c r="C53" s="134" t="s">
        <v>466</v>
      </c>
      <c r="D53" s="118"/>
      <c r="E53" s="118"/>
      <c r="F53" s="118"/>
      <c r="G53" s="118"/>
      <c r="H53" s="118"/>
      <c r="I53" s="118"/>
      <c r="J53" s="118"/>
      <c r="K53" s="118"/>
      <c r="L53" s="118"/>
      <c r="M53" s="118"/>
      <c r="N53" s="118"/>
      <c r="O53" s="118"/>
      <c r="P53" s="118"/>
      <c r="Q53" s="118"/>
      <c r="R53" s="118"/>
      <c r="S53" s="118"/>
      <c r="T53" s="118"/>
      <c r="U53" s="118"/>
      <c r="V53" s="118"/>
      <c r="W53" s="118"/>
      <c r="X53" s="118" t="s">
        <v>653</v>
      </c>
      <c r="Y53" s="118"/>
      <c r="Z53" s="118" t="s">
        <v>654</v>
      </c>
      <c r="AA53" s="118"/>
      <c r="AB53" s="118"/>
      <c r="AC53" s="118"/>
      <c r="AD53" s="118" t="s">
        <v>613</v>
      </c>
      <c r="AE53" s="118" t="s">
        <v>614</v>
      </c>
      <c r="AF53" s="118"/>
      <c r="AG53" s="118"/>
      <c r="AH53" s="177"/>
      <c r="AI53" s="118"/>
      <c r="AJ53" s="118"/>
      <c r="AK53" s="118"/>
      <c r="AL53" s="118"/>
      <c r="AM53" s="118"/>
    </row>
    <row r="54" spans="1:39"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78"/>
      <c r="AI54" s="119"/>
      <c r="AJ54" s="119"/>
      <c r="AK54" s="119"/>
      <c r="AL54" s="119"/>
      <c r="AM54" s="119"/>
    </row>
  </sheetData>
  <phoneticPr fontId="18" type="noConversion"/>
  <hyperlinks>
    <hyperlink ref="A1" location="СОД!A1" display="СОД!A1"/>
  </hyperlinks>
  <pageMargins left="0.7" right="0.7" top="0.75" bottom="0.75" header="0.3" footer="0.3"/>
  <pageSetup paperSize="8"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54"/>
  <sheetViews>
    <sheetView zoomScale="40" zoomScaleNormal="40" zoomScaleSheetLayoutView="75" workbookViewId="0">
      <selection activeCell="G10" sqref="G10"/>
    </sheetView>
  </sheetViews>
  <sheetFormatPr defaultColWidth="8.85546875" defaultRowHeight="15" outlineLevelRow="2" outlineLevelCol="1" x14ac:dyDescent="0.25"/>
  <cols>
    <col min="1" max="2" width="8.85546875" style="145" customWidth="1"/>
    <col min="3" max="3" width="10.42578125" style="155" customWidth="1"/>
    <col min="4" max="4" width="30.28515625" style="220" customWidth="1"/>
    <col min="5" max="5" width="26" style="220" customWidth="1"/>
    <col min="6" max="6" width="28.28515625" style="220" customWidth="1"/>
    <col min="7" max="7" width="50.85546875" style="220" customWidth="1"/>
    <col min="8" max="8" width="28.28515625" style="220" customWidth="1"/>
    <col min="9" max="9" width="28.28515625" style="220" customWidth="1" outlineLevel="1"/>
    <col min="10" max="10" width="24.7109375" style="220" customWidth="1"/>
    <col min="11" max="11" width="18" style="220" customWidth="1"/>
    <col min="12" max="12" width="19.85546875" style="220" customWidth="1"/>
    <col min="13" max="13" width="19.42578125" style="220" customWidth="1" outlineLevel="1"/>
    <col min="14" max="14" width="38" style="220" customWidth="1" outlineLevel="1"/>
    <col min="15" max="15" width="28.28515625" style="220" customWidth="1" outlineLevel="1"/>
    <col min="16" max="16" width="21.28515625" style="220" customWidth="1" outlineLevel="1"/>
    <col min="17" max="17" width="18.5703125" style="220" customWidth="1" outlineLevel="1"/>
    <col min="18" max="18" width="21.42578125" style="220" customWidth="1" outlineLevel="1"/>
    <col min="19" max="19" width="64.7109375" style="220" customWidth="1" outlineLevel="1"/>
    <col min="20" max="20" width="44" style="220" customWidth="1"/>
    <col min="21" max="21" width="53.28515625" style="220" customWidth="1" outlineLevel="1"/>
    <col min="22" max="22" width="32.28515625" style="220" customWidth="1" outlineLevel="1"/>
    <col min="23" max="23" width="26.7109375" style="220" customWidth="1" outlineLevel="1"/>
    <col min="24" max="24" width="27.85546875" style="220" customWidth="1" outlineLevel="1"/>
    <col min="25" max="27" width="8.85546875" style="220"/>
    <col min="28" max="28" width="44.28515625" style="220" customWidth="1"/>
    <col min="29" max="16384" width="8.85546875" style="220"/>
  </cols>
  <sheetData>
    <row r="1" spans="1:22" s="21" customFormat="1" x14ac:dyDescent="0.25">
      <c r="A1" s="120" t="s">
        <v>124</v>
      </c>
      <c r="B1" s="68"/>
      <c r="C1" s="68"/>
      <c r="F1" s="59"/>
      <c r="G1" s="59"/>
      <c r="H1" s="58"/>
      <c r="I1" s="59"/>
      <c r="O1" s="35"/>
      <c r="T1" s="69"/>
    </row>
    <row r="2" spans="1:22" s="21" customFormat="1" x14ac:dyDescent="0.25">
      <c r="A2" s="70" t="s">
        <v>422</v>
      </c>
      <c r="B2" s="68"/>
      <c r="C2" s="68"/>
      <c r="F2" s="59"/>
      <c r="G2" s="59"/>
      <c r="H2" s="58"/>
      <c r="I2" s="59"/>
      <c r="O2" s="35"/>
      <c r="T2" s="69"/>
    </row>
    <row r="3" spans="1:22" s="21" customFormat="1" x14ac:dyDescent="0.25">
      <c r="A3" s="71" t="s">
        <v>423</v>
      </c>
      <c r="B3" s="68"/>
      <c r="C3" s="68"/>
      <c r="F3" s="59"/>
      <c r="G3" s="59"/>
      <c r="H3" s="58"/>
      <c r="I3" s="59"/>
      <c r="O3" s="35"/>
      <c r="T3" s="69"/>
    </row>
    <row r="4" spans="1:22"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22" s="29" customFormat="1" ht="25.5" outlineLevel="1" x14ac:dyDescent="0.25">
      <c r="A5" s="134" t="s">
        <v>429</v>
      </c>
      <c r="B5" s="134" t="s">
        <v>430</v>
      </c>
      <c r="C5" s="134" t="s">
        <v>431</v>
      </c>
      <c r="D5" s="135" t="s">
        <v>232</v>
      </c>
      <c r="E5" s="136"/>
      <c r="F5" s="135" t="s">
        <v>449</v>
      </c>
      <c r="G5" s="135" t="s">
        <v>452</v>
      </c>
      <c r="H5" s="135" t="s">
        <v>454</v>
      </c>
      <c r="I5" s="135" t="s">
        <v>458</v>
      </c>
      <c r="J5" s="135" t="s">
        <v>432</v>
      </c>
      <c r="K5" s="33"/>
    </row>
    <row r="6" spans="1:22" s="29" customFormat="1" ht="25.5" outlineLevel="1" x14ac:dyDescent="0.25">
      <c r="A6" s="32">
        <v>1</v>
      </c>
      <c r="B6" s="75" t="s">
        <v>226</v>
      </c>
      <c r="C6" s="32">
        <v>10103101</v>
      </c>
      <c r="D6" s="23" t="s">
        <v>125</v>
      </c>
      <c r="F6" s="130" t="s">
        <v>705</v>
      </c>
      <c r="G6" s="165"/>
      <c r="H6" s="132"/>
      <c r="I6" s="146"/>
      <c r="J6" s="62"/>
      <c r="K6" s="33"/>
    </row>
    <row r="7" spans="1:22" s="29" customFormat="1" ht="12.75" outlineLevel="1" x14ac:dyDescent="0.25">
      <c r="A7" s="32">
        <v>1</v>
      </c>
      <c r="B7" s="75" t="s">
        <v>185</v>
      </c>
      <c r="C7" s="32">
        <v>10103102</v>
      </c>
      <c r="D7" s="29" t="s">
        <v>126</v>
      </c>
      <c r="F7" s="130" t="s">
        <v>127</v>
      </c>
      <c r="G7" s="165"/>
      <c r="H7" s="132"/>
      <c r="I7" s="146"/>
      <c r="J7" s="62"/>
      <c r="K7" s="33"/>
    </row>
    <row r="8" spans="1:22" s="29" customFormat="1" ht="89.25" outlineLevel="1" x14ac:dyDescent="0.25">
      <c r="A8" s="32">
        <v>1</v>
      </c>
      <c r="B8" s="75" t="s">
        <v>229</v>
      </c>
      <c r="C8" s="32">
        <v>10103103</v>
      </c>
      <c r="D8" s="29" t="s">
        <v>511</v>
      </c>
      <c r="E8" s="191"/>
      <c r="F8" s="130" t="s">
        <v>128</v>
      </c>
      <c r="G8" s="165"/>
      <c r="H8" s="132"/>
      <c r="I8" s="146" t="s">
        <v>509</v>
      </c>
      <c r="J8" s="62"/>
      <c r="K8" s="33"/>
    </row>
    <row r="9" spans="1:22" s="29" customFormat="1" ht="51" outlineLevel="1" x14ac:dyDescent="0.25">
      <c r="A9" s="32">
        <v>1</v>
      </c>
      <c r="B9" s="75" t="s">
        <v>433</v>
      </c>
      <c r="C9" s="32">
        <v>10103104</v>
      </c>
      <c r="D9" s="29" t="s">
        <v>129</v>
      </c>
      <c r="E9" s="29">
        <v>12501</v>
      </c>
      <c r="F9" s="131" t="s">
        <v>506</v>
      </c>
      <c r="G9" s="165" t="s">
        <v>224</v>
      </c>
      <c r="H9" s="132" t="s">
        <v>507</v>
      </c>
      <c r="I9" s="146"/>
      <c r="J9" s="62"/>
      <c r="K9" s="33"/>
      <c r="L9" s="23"/>
      <c r="M9" s="23"/>
    </row>
    <row r="10" spans="1:22" s="29" customFormat="1" ht="51" outlineLevel="1" x14ac:dyDescent="0.25">
      <c r="A10" s="32">
        <v>1</v>
      </c>
      <c r="B10" s="75" t="s">
        <v>434</v>
      </c>
      <c r="C10" s="32">
        <v>10103105</v>
      </c>
      <c r="D10" s="29" t="s">
        <v>130</v>
      </c>
      <c r="E10" s="219" t="s">
        <v>147</v>
      </c>
      <c r="F10" s="131" t="s">
        <v>506</v>
      </c>
      <c r="G10" s="165" t="s">
        <v>224</v>
      </c>
      <c r="H10" s="132" t="s">
        <v>507</v>
      </c>
      <c r="I10" s="146"/>
      <c r="J10" s="62"/>
      <c r="K10" s="33"/>
    </row>
    <row r="11" spans="1:22" s="29" customFormat="1" ht="76.5" outlineLevel="1" x14ac:dyDescent="0.25">
      <c r="A11" s="32">
        <v>1</v>
      </c>
      <c r="B11" s="75" t="s">
        <v>435</v>
      </c>
      <c r="C11" s="32">
        <v>10103106</v>
      </c>
      <c r="D11" s="29" t="s">
        <v>596</v>
      </c>
      <c r="E11" s="219"/>
      <c r="F11" s="131" t="s">
        <v>506</v>
      </c>
      <c r="G11" s="165" t="s">
        <v>508</v>
      </c>
      <c r="H11" s="132" t="s">
        <v>610</v>
      </c>
      <c r="I11" s="146"/>
      <c r="J11" s="62"/>
      <c r="K11" s="33"/>
    </row>
    <row r="12" spans="1:22" s="29" customFormat="1" outlineLevel="1" x14ac:dyDescent="0.25">
      <c r="A12" s="32">
        <v>1</v>
      </c>
      <c r="B12" s="75" t="s">
        <v>436</v>
      </c>
      <c r="C12" s="32">
        <v>10103107</v>
      </c>
      <c r="D12" s="29" t="s">
        <v>131</v>
      </c>
      <c r="E12" s="207"/>
      <c r="F12" s="130" t="s">
        <v>704</v>
      </c>
      <c r="G12" s="165"/>
      <c r="H12" s="132"/>
      <c r="I12" s="146"/>
      <c r="J12" s="62"/>
      <c r="K12" s="33"/>
    </row>
    <row r="13" spans="1:22" s="29" customFormat="1" ht="12.75" outlineLevel="1" x14ac:dyDescent="0.25">
      <c r="A13" s="32">
        <v>1</v>
      </c>
      <c r="B13" s="75" t="s">
        <v>437</v>
      </c>
      <c r="C13" s="32">
        <v>10103108</v>
      </c>
      <c r="D13" s="29" t="s">
        <v>0</v>
      </c>
      <c r="E13" s="214">
        <v>10103</v>
      </c>
      <c r="F13" s="130" t="s">
        <v>506</v>
      </c>
      <c r="G13" s="165"/>
      <c r="H13" s="132"/>
      <c r="I13" s="146"/>
      <c r="J13" s="62"/>
      <c r="K13" s="33"/>
    </row>
    <row r="14" spans="1:22" s="29" customFormat="1" ht="30" outlineLevel="1" x14ac:dyDescent="0.25">
      <c r="A14" s="32">
        <v>1</v>
      </c>
      <c r="B14" s="75" t="s">
        <v>438</v>
      </c>
      <c r="C14" s="32">
        <v>10103109</v>
      </c>
      <c r="D14" s="23" t="s">
        <v>132</v>
      </c>
      <c r="E14" s="148" t="s">
        <v>97</v>
      </c>
      <c r="F14" s="130" t="s">
        <v>506</v>
      </c>
      <c r="G14" s="165"/>
      <c r="H14" s="132"/>
      <c r="I14" s="146"/>
      <c r="J14" s="62"/>
      <c r="K14" s="33"/>
      <c r="L14" s="214"/>
      <c r="M14" s="214"/>
      <c r="N14" s="214"/>
      <c r="O14" s="214"/>
      <c r="P14" s="214"/>
      <c r="Q14" s="214"/>
      <c r="R14" s="214"/>
      <c r="S14" s="214"/>
      <c r="T14" s="214"/>
      <c r="U14" s="214"/>
    </row>
    <row r="15" spans="1:22" s="29" customFormat="1" ht="12.75" outlineLevel="1" x14ac:dyDescent="0.25">
      <c r="A15" s="32">
        <v>1</v>
      </c>
      <c r="B15" s="75" t="s">
        <v>510</v>
      </c>
      <c r="C15" s="32">
        <v>10103110</v>
      </c>
      <c r="D15" s="29" t="s">
        <v>133</v>
      </c>
      <c r="E15" s="210"/>
      <c r="F15" s="131" t="s">
        <v>128</v>
      </c>
      <c r="G15" s="165"/>
      <c r="H15" s="132"/>
      <c r="I15" s="146"/>
      <c r="J15" s="62"/>
      <c r="K15" s="33"/>
      <c r="L15" s="214"/>
      <c r="M15" s="214"/>
      <c r="N15" s="214"/>
      <c r="O15" s="214"/>
      <c r="P15" s="214"/>
      <c r="Q15" s="214"/>
      <c r="R15" s="214"/>
      <c r="S15" s="214"/>
      <c r="T15" s="214"/>
      <c r="U15" s="214"/>
    </row>
    <row r="16" spans="1:22" s="29" customFormat="1" ht="25.5" outlineLevel="1" x14ac:dyDescent="0.25">
      <c r="A16" s="32">
        <v>1</v>
      </c>
      <c r="B16" s="75" t="s">
        <v>230</v>
      </c>
      <c r="C16" s="32">
        <v>10103111</v>
      </c>
      <c r="D16" s="29" t="s">
        <v>235</v>
      </c>
      <c r="E16" s="210"/>
      <c r="F16" s="131" t="s">
        <v>128</v>
      </c>
      <c r="G16" s="165"/>
      <c r="H16" s="132"/>
      <c r="I16" s="146"/>
      <c r="J16" s="62"/>
      <c r="K16" s="33"/>
      <c r="V16" s="137"/>
    </row>
    <row r="17" spans="1:24" s="29" customFormat="1" ht="12.75" x14ac:dyDescent="0.25">
      <c r="A17" s="32"/>
      <c r="B17" s="32"/>
      <c r="C17" s="32"/>
    </row>
    <row r="18" spans="1:24" s="29" customFormat="1" ht="12.75" x14ac:dyDescent="0.25">
      <c r="A18" s="156" t="s">
        <v>439</v>
      </c>
      <c r="B18" s="138"/>
      <c r="C18" s="138"/>
    </row>
    <row r="19" spans="1:24" s="29" customFormat="1" ht="12.75" collapsed="1" x14ac:dyDescent="0.25">
      <c r="A19" s="87" t="s">
        <v>440</v>
      </c>
      <c r="B19" s="138"/>
      <c r="C19" s="138"/>
    </row>
    <row r="20" spans="1:24" s="29" customFormat="1" ht="12.75" hidden="1" outlineLevel="2" x14ac:dyDescent="0.25">
      <c r="A20" s="134" t="s">
        <v>441</v>
      </c>
      <c r="B20" s="138" t="s">
        <v>442</v>
      </c>
      <c r="C20" s="139" t="s">
        <v>236</v>
      </c>
      <c r="D20" s="29" t="s">
        <v>313</v>
      </c>
      <c r="E20" s="29" t="s">
        <v>313</v>
      </c>
      <c r="F20" s="29" t="s">
        <v>313</v>
      </c>
      <c r="G20" s="29" t="s">
        <v>313</v>
      </c>
      <c r="H20" s="29" t="s">
        <v>313</v>
      </c>
      <c r="I20" s="29" t="s">
        <v>313</v>
      </c>
      <c r="J20" s="29" t="s">
        <v>313</v>
      </c>
      <c r="K20" s="29" t="s">
        <v>313</v>
      </c>
      <c r="L20" s="29" t="s">
        <v>313</v>
      </c>
      <c r="M20" s="29" t="s">
        <v>313</v>
      </c>
      <c r="N20" s="29" t="s">
        <v>313</v>
      </c>
      <c r="O20" s="29" t="s">
        <v>313</v>
      </c>
      <c r="P20" s="29" t="s">
        <v>313</v>
      </c>
      <c r="Q20" s="29" t="s">
        <v>313</v>
      </c>
      <c r="R20" s="29" t="s">
        <v>313</v>
      </c>
      <c r="S20" s="29" t="s">
        <v>313</v>
      </c>
      <c r="T20" s="29" t="s">
        <v>313</v>
      </c>
      <c r="U20" s="29" t="s">
        <v>313</v>
      </c>
      <c r="V20" s="29" t="s">
        <v>313</v>
      </c>
      <c r="W20" s="29" t="s">
        <v>313</v>
      </c>
      <c r="X20" s="29" t="s">
        <v>313</v>
      </c>
    </row>
    <row r="21" spans="1:24" s="29" customFormat="1" ht="25.5" hidden="1" outlineLevel="2" x14ac:dyDescent="0.25">
      <c r="A21" s="134" t="s">
        <v>441</v>
      </c>
      <c r="B21" s="138" t="s">
        <v>442</v>
      </c>
      <c r="C21" s="140" t="s">
        <v>237</v>
      </c>
      <c r="D21" s="29" t="s">
        <v>314</v>
      </c>
      <c r="E21" s="29" t="s">
        <v>314</v>
      </c>
      <c r="F21" s="29" t="s">
        <v>314</v>
      </c>
      <c r="G21" s="29" t="s">
        <v>314</v>
      </c>
      <c r="H21" s="29" t="s">
        <v>314</v>
      </c>
      <c r="I21" s="29" t="s">
        <v>314</v>
      </c>
      <c r="J21" s="29" t="s">
        <v>314</v>
      </c>
      <c r="K21" s="29" t="s">
        <v>314</v>
      </c>
      <c r="L21" s="29" t="s">
        <v>314</v>
      </c>
      <c r="M21" s="29" t="s">
        <v>314</v>
      </c>
      <c r="N21" s="29" t="s">
        <v>314</v>
      </c>
      <c r="O21" s="29" t="s">
        <v>314</v>
      </c>
      <c r="P21" s="29" t="s">
        <v>314</v>
      </c>
      <c r="Q21" s="29" t="s">
        <v>314</v>
      </c>
      <c r="R21" s="29" t="s">
        <v>314</v>
      </c>
      <c r="S21" s="29" t="s">
        <v>314</v>
      </c>
      <c r="T21" s="29" t="s">
        <v>314</v>
      </c>
      <c r="U21" s="29" t="s">
        <v>314</v>
      </c>
      <c r="V21" s="29" t="s">
        <v>314</v>
      </c>
      <c r="W21" s="29" t="s">
        <v>314</v>
      </c>
      <c r="X21" s="29" t="s">
        <v>314</v>
      </c>
    </row>
    <row r="22" spans="1:24" s="29" customFormat="1" ht="12.75" hidden="1" outlineLevel="2" x14ac:dyDescent="0.25">
      <c r="A22" s="134" t="s">
        <v>441</v>
      </c>
      <c r="B22" s="138" t="s">
        <v>442</v>
      </c>
      <c r="C22" s="139" t="s">
        <v>237</v>
      </c>
      <c r="D22" s="23" t="s">
        <v>348</v>
      </c>
      <c r="E22" s="23" t="s">
        <v>348</v>
      </c>
      <c r="F22" s="23" t="s">
        <v>348</v>
      </c>
      <c r="G22" s="23" t="s">
        <v>348</v>
      </c>
      <c r="H22" s="23" t="s">
        <v>348</v>
      </c>
      <c r="I22" s="23" t="s">
        <v>348</v>
      </c>
      <c r="J22" s="23" t="s">
        <v>348</v>
      </c>
      <c r="K22" s="23" t="s">
        <v>348</v>
      </c>
      <c r="L22" s="23" t="s">
        <v>348</v>
      </c>
      <c r="M22" s="23" t="s">
        <v>348</v>
      </c>
      <c r="N22" s="23" t="s">
        <v>348</v>
      </c>
      <c r="O22" s="23" t="s">
        <v>348</v>
      </c>
      <c r="P22" s="23" t="s">
        <v>348</v>
      </c>
      <c r="Q22" s="23" t="s">
        <v>348</v>
      </c>
      <c r="R22" s="23" t="s">
        <v>348</v>
      </c>
      <c r="S22" s="23" t="s">
        <v>348</v>
      </c>
      <c r="T22" s="23" t="s">
        <v>348</v>
      </c>
      <c r="U22" s="23" t="s">
        <v>348</v>
      </c>
      <c r="V22" s="23" t="s">
        <v>348</v>
      </c>
      <c r="W22" s="23" t="s">
        <v>348</v>
      </c>
      <c r="X22" s="23" t="s">
        <v>348</v>
      </c>
    </row>
    <row r="23" spans="1:24" s="29" customFormat="1" ht="165.75" hidden="1" outlineLevel="2" x14ac:dyDescent="0.25">
      <c r="A23" s="134" t="s">
        <v>441</v>
      </c>
      <c r="B23" s="138" t="s">
        <v>443</v>
      </c>
      <c r="C23" s="141" t="s">
        <v>560</v>
      </c>
      <c r="D23" s="23" t="s">
        <v>722</v>
      </c>
      <c r="E23" s="23" t="s">
        <v>505</v>
      </c>
      <c r="F23" s="23" t="s">
        <v>505</v>
      </c>
      <c r="G23" s="23" t="s">
        <v>505</v>
      </c>
      <c r="H23" s="23" t="s">
        <v>505</v>
      </c>
      <c r="I23" s="23" t="s">
        <v>505</v>
      </c>
      <c r="J23" s="23" t="s">
        <v>505</v>
      </c>
      <c r="K23" s="23" t="s">
        <v>505</v>
      </c>
      <c r="L23" s="23" t="s">
        <v>505</v>
      </c>
      <c r="M23" s="23" t="s">
        <v>505</v>
      </c>
      <c r="N23" s="23" t="s">
        <v>505</v>
      </c>
      <c r="O23" s="23" t="s">
        <v>505</v>
      </c>
      <c r="P23" s="23" t="s">
        <v>505</v>
      </c>
      <c r="Q23" s="23" t="s">
        <v>505</v>
      </c>
      <c r="R23" s="23" t="s">
        <v>505</v>
      </c>
      <c r="S23" s="23" t="s">
        <v>505</v>
      </c>
      <c r="T23" s="23" t="s">
        <v>505</v>
      </c>
      <c r="U23" s="23" t="s">
        <v>505</v>
      </c>
      <c r="V23" s="23" t="s">
        <v>505</v>
      </c>
      <c r="W23" s="23" t="s">
        <v>505</v>
      </c>
      <c r="X23" s="23" t="s">
        <v>505</v>
      </c>
    </row>
    <row r="24" spans="1:24"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row>
    <row r="25" spans="1:24"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row>
    <row r="26" spans="1:24" s="29" customFormat="1" ht="25.5" hidden="1" outlineLevel="2" x14ac:dyDescent="0.25">
      <c r="A26" s="134" t="s">
        <v>441</v>
      </c>
      <c r="B26" s="138" t="s">
        <v>442</v>
      </c>
      <c r="C26" s="139" t="s">
        <v>237</v>
      </c>
      <c r="D26" s="23" t="s">
        <v>245</v>
      </c>
      <c r="E26" s="23" t="s">
        <v>246</v>
      </c>
      <c r="F26" s="23" t="s">
        <v>248</v>
      </c>
      <c r="G26" s="23" t="s">
        <v>248</v>
      </c>
      <c r="H26" s="23" t="s">
        <v>349</v>
      </c>
      <c r="I26" s="23" t="s">
        <v>349</v>
      </c>
      <c r="J26" s="23" t="s">
        <v>350</v>
      </c>
      <c r="K26" s="23" t="s">
        <v>350</v>
      </c>
      <c r="L26" s="23" t="s">
        <v>351</v>
      </c>
      <c r="M26" s="23" t="s">
        <v>351</v>
      </c>
      <c r="N26" s="23" t="s">
        <v>351</v>
      </c>
      <c r="O26" s="23" t="s">
        <v>351</v>
      </c>
      <c r="P26" s="23" t="s">
        <v>351</v>
      </c>
      <c r="Q26" s="23" t="s">
        <v>351</v>
      </c>
      <c r="R26" s="23" t="s">
        <v>351</v>
      </c>
      <c r="S26" s="23" t="s">
        <v>351</v>
      </c>
      <c r="T26" s="23" t="s">
        <v>352</v>
      </c>
      <c r="U26" s="23" t="s">
        <v>352</v>
      </c>
      <c r="V26" s="23" t="s">
        <v>352</v>
      </c>
      <c r="W26" s="23" t="s">
        <v>352</v>
      </c>
      <c r="X26" s="23" t="s">
        <v>352</v>
      </c>
    </row>
    <row r="27" spans="1:24" s="29" customFormat="1" ht="63.75" hidden="1" outlineLevel="2" x14ac:dyDescent="0.25">
      <c r="A27" s="134" t="s">
        <v>441</v>
      </c>
      <c r="B27" s="138" t="s">
        <v>443</v>
      </c>
      <c r="C27" s="141" t="s">
        <v>560</v>
      </c>
      <c r="D27" s="92" t="s">
        <v>599</v>
      </c>
      <c r="E27" s="92" t="s">
        <v>255</v>
      </c>
      <c r="F27" s="23" t="s">
        <v>256</v>
      </c>
      <c r="G27" s="23" t="s">
        <v>256</v>
      </c>
      <c r="H27" s="23" t="s">
        <v>353</v>
      </c>
      <c r="I27" s="23" t="s">
        <v>353</v>
      </c>
      <c r="J27" s="23" t="s">
        <v>354</v>
      </c>
      <c r="K27" s="23" t="s">
        <v>354</v>
      </c>
      <c r="L27" s="23" t="s">
        <v>355</v>
      </c>
      <c r="M27" s="23" t="s">
        <v>355</v>
      </c>
      <c r="N27" s="23" t="s">
        <v>355</v>
      </c>
      <c r="O27" s="23" t="s">
        <v>355</v>
      </c>
      <c r="P27" s="23" t="s">
        <v>355</v>
      </c>
      <c r="Q27" s="23" t="s">
        <v>355</v>
      </c>
      <c r="R27" s="23" t="s">
        <v>355</v>
      </c>
      <c r="S27" s="23" t="s">
        <v>355</v>
      </c>
      <c r="T27" s="23" t="s">
        <v>356</v>
      </c>
      <c r="U27" s="23" t="s">
        <v>356</v>
      </c>
      <c r="V27" s="23" t="s">
        <v>356</v>
      </c>
      <c r="W27" s="23" t="s">
        <v>356</v>
      </c>
      <c r="X27" s="23" t="s">
        <v>356</v>
      </c>
    </row>
    <row r="28" spans="1:24"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c r="M28" s="23" t="s">
        <v>262</v>
      </c>
      <c r="N28" s="23" t="s">
        <v>262</v>
      </c>
      <c r="O28" s="23" t="s">
        <v>262</v>
      </c>
      <c r="P28" s="23" t="s">
        <v>262</v>
      </c>
      <c r="Q28" s="23" t="s">
        <v>262</v>
      </c>
      <c r="R28" s="23" t="s">
        <v>262</v>
      </c>
      <c r="S28" s="23" t="s">
        <v>262</v>
      </c>
      <c r="T28" s="23" t="s">
        <v>262</v>
      </c>
      <c r="U28" s="23" t="s">
        <v>262</v>
      </c>
      <c r="V28" s="23" t="s">
        <v>262</v>
      </c>
      <c r="W28" s="23" t="s">
        <v>262</v>
      </c>
      <c r="X28" s="23" t="s">
        <v>262</v>
      </c>
    </row>
    <row r="29" spans="1:24" s="29" customFormat="1" ht="12.75" hidden="1" outlineLevel="2" x14ac:dyDescent="0.25">
      <c r="A29" s="138" t="s">
        <v>444</v>
      </c>
      <c r="B29" s="138" t="s">
        <v>444</v>
      </c>
      <c r="C29" s="140" t="s">
        <v>239</v>
      </c>
      <c r="D29" s="23" t="s">
        <v>520</v>
      </c>
      <c r="E29" s="23" t="s">
        <v>144</v>
      </c>
      <c r="F29" s="23" t="s">
        <v>144</v>
      </c>
      <c r="G29" s="23" t="s">
        <v>144</v>
      </c>
      <c r="H29" s="23" t="s">
        <v>144</v>
      </c>
      <c r="I29" s="23" t="s">
        <v>144</v>
      </c>
      <c r="J29" s="23" t="s">
        <v>144</v>
      </c>
      <c r="K29" s="23" t="s">
        <v>144</v>
      </c>
      <c r="L29" s="23" t="s">
        <v>144</v>
      </c>
      <c r="M29" s="23" t="s">
        <v>144</v>
      </c>
      <c r="N29" s="23" t="s">
        <v>144</v>
      </c>
      <c r="O29" s="23" t="s">
        <v>144</v>
      </c>
      <c r="P29" s="23" t="s">
        <v>144</v>
      </c>
      <c r="Q29" s="23" t="s">
        <v>144</v>
      </c>
      <c r="R29" s="23" t="s">
        <v>144</v>
      </c>
      <c r="S29" s="23" t="s">
        <v>144</v>
      </c>
      <c r="T29" s="23" t="s">
        <v>144</v>
      </c>
      <c r="U29" s="23" t="s">
        <v>144</v>
      </c>
      <c r="V29" s="23" t="s">
        <v>144</v>
      </c>
      <c r="W29" s="23" t="s">
        <v>144</v>
      </c>
      <c r="X29" s="23" t="s">
        <v>144</v>
      </c>
    </row>
    <row r="30" spans="1:24" s="29" customFormat="1" ht="25.5" hidden="1" outlineLevel="2" x14ac:dyDescent="0.25">
      <c r="A30" s="134" t="s">
        <v>441</v>
      </c>
      <c r="B30" s="138" t="s">
        <v>442</v>
      </c>
      <c r="C30" s="139" t="s">
        <v>237</v>
      </c>
      <c r="D30" s="23">
        <v>0</v>
      </c>
      <c r="E30" s="23">
        <v>0</v>
      </c>
      <c r="F30" s="23" t="s">
        <v>269</v>
      </c>
      <c r="G30" s="23" t="s">
        <v>270</v>
      </c>
      <c r="H30" s="23" t="s">
        <v>271</v>
      </c>
      <c r="I30" s="23" t="s">
        <v>272</v>
      </c>
      <c r="J30" s="23" t="s">
        <v>357</v>
      </c>
      <c r="K30" s="23" t="s">
        <v>358</v>
      </c>
      <c r="L30" s="23" t="s">
        <v>359</v>
      </c>
      <c r="M30" s="23" t="s">
        <v>360</v>
      </c>
      <c r="N30" s="23" t="s">
        <v>361</v>
      </c>
      <c r="O30" s="23" t="s">
        <v>362</v>
      </c>
      <c r="P30" s="23" t="s">
        <v>363</v>
      </c>
      <c r="Q30" s="23" t="s">
        <v>363</v>
      </c>
      <c r="R30" s="23" t="s">
        <v>363</v>
      </c>
      <c r="S30" s="23" t="s">
        <v>363</v>
      </c>
      <c r="T30" s="23" t="s">
        <v>325</v>
      </c>
      <c r="U30" s="23" t="s">
        <v>364</v>
      </c>
      <c r="V30" s="23" t="s">
        <v>364</v>
      </c>
      <c r="W30" s="23" t="s">
        <v>364</v>
      </c>
      <c r="X30" s="23" t="s">
        <v>364</v>
      </c>
    </row>
    <row r="31" spans="1:24" s="29" customFormat="1" ht="153" hidden="1" outlineLevel="2" x14ac:dyDescent="0.25">
      <c r="A31" s="134" t="s">
        <v>441</v>
      </c>
      <c r="B31" s="138" t="s">
        <v>443</v>
      </c>
      <c r="C31" s="141" t="s">
        <v>560</v>
      </c>
      <c r="D31" s="23" t="e">
        <v>#N/A</v>
      </c>
      <c r="E31" s="23" t="e">
        <v>#N/A</v>
      </c>
      <c r="F31" s="92" t="s">
        <v>551</v>
      </c>
      <c r="G31" s="92" t="s">
        <v>552</v>
      </c>
      <c r="H31" s="92" t="s">
        <v>5</v>
      </c>
      <c r="I31" s="92" t="s">
        <v>289</v>
      </c>
      <c r="J31" s="92" t="s">
        <v>553</v>
      </c>
      <c r="K31" s="92" t="s">
        <v>554</v>
      </c>
      <c r="L31" s="92" t="s">
        <v>365</v>
      </c>
      <c r="M31" s="92" t="s">
        <v>366</v>
      </c>
      <c r="N31" s="92" t="s">
        <v>68</v>
      </c>
      <c r="O31" s="92" t="s">
        <v>367</v>
      </c>
      <c r="P31" s="23" t="s">
        <v>555</v>
      </c>
      <c r="Q31" s="23" t="s">
        <v>555</v>
      </c>
      <c r="R31" s="23" t="s">
        <v>555</v>
      </c>
      <c r="S31" s="23" t="s">
        <v>555</v>
      </c>
      <c r="T31" s="92" t="s">
        <v>336</v>
      </c>
      <c r="U31" s="23" t="s">
        <v>556</v>
      </c>
      <c r="V31" s="23" t="s">
        <v>556</v>
      </c>
      <c r="W31" s="23" t="s">
        <v>556</v>
      </c>
      <c r="X31" s="23" t="s">
        <v>556</v>
      </c>
    </row>
    <row r="32" spans="1:24" s="29" customFormat="1" ht="12.75" hidden="1" outlineLevel="2" x14ac:dyDescent="0.25">
      <c r="A32" s="138" t="s">
        <v>444</v>
      </c>
      <c r="B32" s="138" t="s">
        <v>444</v>
      </c>
      <c r="C32" s="141" t="s">
        <v>238</v>
      </c>
      <c r="D32" s="23" t="e">
        <v>#N/A</v>
      </c>
      <c r="E32" s="23" t="e">
        <v>#N/A</v>
      </c>
      <c r="F32" s="23" t="s">
        <v>262</v>
      </c>
      <c r="G32" s="23" t="s">
        <v>262</v>
      </c>
      <c r="H32" s="23" t="s">
        <v>262</v>
      </c>
      <c r="I32" s="23" t="s">
        <v>262</v>
      </c>
      <c r="J32" s="23" t="s">
        <v>262</v>
      </c>
      <c r="K32" s="23" t="s">
        <v>262</v>
      </c>
      <c r="L32" s="23" t="s">
        <v>182</v>
      </c>
      <c r="M32" s="23" t="s">
        <v>182</v>
      </c>
      <c r="N32" s="23" t="s">
        <v>262</v>
      </c>
      <c r="O32" s="23" t="s">
        <v>368</v>
      </c>
      <c r="P32" s="23" t="s">
        <v>264</v>
      </c>
      <c r="Q32" s="23" t="s">
        <v>264</v>
      </c>
      <c r="R32" s="23" t="s">
        <v>264</v>
      </c>
      <c r="S32" s="23" t="s">
        <v>264</v>
      </c>
      <c r="T32" s="23" t="s">
        <v>263</v>
      </c>
      <c r="U32" s="23" t="s">
        <v>264</v>
      </c>
      <c r="V32" s="23" t="s">
        <v>264</v>
      </c>
      <c r="W32" s="23" t="s">
        <v>264</v>
      </c>
      <c r="X32" s="23" t="s">
        <v>264</v>
      </c>
    </row>
    <row r="33" spans="1:24" s="23" customFormat="1" ht="12.75" hidden="1" outlineLevel="2" x14ac:dyDescent="0.25">
      <c r="A33" s="147" t="s">
        <v>444</v>
      </c>
      <c r="B33" s="147" t="s">
        <v>444</v>
      </c>
      <c r="C33" s="147" t="s">
        <v>239</v>
      </c>
      <c r="D33" s="23" t="e">
        <v>#N/A</v>
      </c>
      <c r="E33" s="23" t="e">
        <v>#N/A</v>
      </c>
      <c r="F33" s="23" t="s">
        <v>300</v>
      </c>
      <c r="G33" s="23" t="s">
        <v>300</v>
      </c>
      <c r="H33" s="23" t="s">
        <v>301</v>
      </c>
      <c r="I33" s="23" t="s">
        <v>144</v>
      </c>
      <c r="J33" s="23" t="s">
        <v>300</v>
      </c>
      <c r="K33" s="23" t="s">
        <v>300</v>
      </c>
      <c r="L33" s="23" t="s">
        <v>369</v>
      </c>
      <c r="M33" s="23" t="s">
        <v>369</v>
      </c>
      <c r="N33" s="23" t="s">
        <v>369</v>
      </c>
      <c r="O33" s="23" t="s">
        <v>299</v>
      </c>
      <c r="P33" s="23" t="s">
        <v>144</v>
      </c>
      <c r="Q33" s="23" t="s">
        <v>144</v>
      </c>
      <c r="R33" s="23" t="s">
        <v>144</v>
      </c>
      <c r="S33" s="23" t="s">
        <v>144</v>
      </c>
      <c r="T33" s="23" t="s">
        <v>299</v>
      </c>
      <c r="U33" s="23" t="s">
        <v>144</v>
      </c>
      <c r="V33" s="23" t="s">
        <v>144</v>
      </c>
      <c r="W33" s="23" t="s">
        <v>144</v>
      </c>
      <c r="X33" s="23" t="s">
        <v>144</v>
      </c>
    </row>
    <row r="34" spans="1:24" s="29" customFormat="1" ht="25.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t="s">
        <v>370</v>
      </c>
      <c r="Q34" s="23" t="s">
        <v>371</v>
      </c>
      <c r="R34" s="23" t="s">
        <v>372</v>
      </c>
      <c r="S34" s="23" t="s">
        <v>373</v>
      </c>
      <c r="T34" s="23">
        <v>0</v>
      </c>
      <c r="U34" s="23" t="s">
        <v>374</v>
      </c>
      <c r="V34" s="23" t="s">
        <v>281</v>
      </c>
      <c r="W34" s="23" t="s">
        <v>282</v>
      </c>
      <c r="X34" s="23" t="s">
        <v>375</v>
      </c>
    </row>
    <row r="35" spans="1:24" s="29" customFormat="1" ht="165.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92" t="s">
        <v>376</v>
      </c>
      <c r="Q35" s="92" t="s">
        <v>377</v>
      </c>
      <c r="R35" s="92" t="s">
        <v>56</v>
      </c>
      <c r="S35" s="92" t="s">
        <v>378</v>
      </c>
      <c r="T35" s="23" t="e">
        <v>#N/A</v>
      </c>
      <c r="U35" s="154" t="s">
        <v>518</v>
      </c>
      <c r="V35" s="154" t="s">
        <v>535</v>
      </c>
      <c r="W35" s="154" t="s">
        <v>723</v>
      </c>
      <c r="X35" s="149" t="s">
        <v>58</v>
      </c>
    </row>
    <row r="36" spans="1:24"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s">
        <v>182</v>
      </c>
      <c r="Q36" s="23" t="s">
        <v>182</v>
      </c>
      <c r="R36" s="23" t="s">
        <v>262</v>
      </c>
      <c r="S36" s="23" t="s">
        <v>263</v>
      </c>
      <c r="T36" s="23" t="e">
        <v>#N/A</v>
      </c>
      <c r="U36" s="23" t="s">
        <v>262</v>
      </c>
      <c r="V36" s="23" t="s">
        <v>262</v>
      </c>
      <c r="W36" s="23" t="s">
        <v>262</v>
      </c>
      <c r="X36" s="23" t="s">
        <v>262</v>
      </c>
    </row>
    <row r="37" spans="1:24"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s">
        <v>369</v>
      </c>
      <c r="Q37" s="23" t="s">
        <v>369</v>
      </c>
      <c r="R37" s="23" t="s">
        <v>369</v>
      </c>
      <c r="S37" s="23" t="s">
        <v>299</v>
      </c>
      <c r="T37" s="23" t="e">
        <v>#N/A</v>
      </c>
      <c r="U37" s="23" t="s">
        <v>303</v>
      </c>
      <c r="V37" s="23" t="s">
        <v>304</v>
      </c>
      <c r="W37" s="23" t="s">
        <v>305</v>
      </c>
      <c r="X37" s="23" t="s">
        <v>303</v>
      </c>
    </row>
    <row r="38" spans="1:24" s="29" customFormat="1" ht="12.75" hidden="1" outlineLevel="2" x14ac:dyDescent="0.25">
      <c r="A38" s="134" t="s">
        <v>441</v>
      </c>
      <c r="B38" s="134" t="s">
        <v>445</v>
      </c>
      <c r="C38" s="134" t="s">
        <v>446</v>
      </c>
      <c r="D38" s="23"/>
      <c r="E38" s="23"/>
      <c r="F38" s="23"/>
      <c r="G38" s="23"/>
      <c r="H38" s="23"/>
      <c r="I38" s="23"/>
      <c r="J38" s="23"/>
      <c r="K38" s="23"/>
      <c r="L38" s="23"/>
      <c r="M38" s="23"/>
      <c r="N38" s="23"/>
      <c r="O38" s="23"/>
      <c r="P38" s="23"/>
      <c r="Q38" s="23"/>
      <c r="R38" s="23"/>
      <c r="S38" s="23"/>
      <c r="T38" s="23"/>
      <c r="U38" s="23"/>
      <c r="V38" s="23"/>
      <c r="W38" s="23"/>
      <c r="X38" s="23"/>
    </row>
    <row r="39" spans="1:24"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row>
    <row r="40" spans="1:24"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row>
    <row r="41" spans="1:24" s="224" customFormat="1" ht="76.5" x14ac:dyDescent="0.25">
      <c r="A41" s="134" t="s">
        <v>441</v>
      </c>
      <c r="B41" s="134" t="s">
        <v>427</v>
      </c>
      <c r="C41" s="134" t="s">
        <v>232</v>
      </c>
      <c r="D41" s="193" t="s">
        <v>664</v>
      </c>
      <c r="E41" s="193" t="s">
        <v>1</v>
      </c>
      <c r="F41" s="193" t="s">
        <v>3</v>
      </c>
      <c r="G41" s="193" t="s">
        <v>477</v>
      </c>
      <c r="H41" s="193" t="s">
        <v>5</v>
      </c>
      <c r="I41" s="193" t="s">
        <v>6</v>
      </c>
      <c r="J41" s="193" t="s">
        <v>48</v>
      </c>
      <c r="K41" s="193" t="s">
        <v>49</v>
      </c>
      <c r="L41" s="193" t="s">
        <v>50</v>
      </c>
      <c r="M41" s="193" t="s">
        <v>51</v>
      </c>
      <c r="N41" s="193" t="s">
        <v>52</v>
      </c>
      <c r="O41" s="193" t="s">
        <v>53</v>
      </c>
      <c r="P41" s="193" t="s">
        <v>54</v>
      </c>
      <c r="Q41" s="193" t="s">
        <v>55</v>
      </c>
      <c r="R41" s="193" t="s">
        <v>56</v>
      </c>
      <c r="S41" s="193" t="s">
        <v>53</v>
      </c>
      <c r="T41" s="66" t="s">
        <v>37</v>
      </c>
      <c r="U41" s="193" t="s">
        <v>57</v>
      </c>
      <c r="V41" s="193" t="s">
        <v>19</v>
      </c>
      <c r="W41" s="193" t="s">
        <v>20</v>
      </c>
      <c r="X41" s="193" t="s">
        <v>58</v>
      </c>
    </row>
    <row r="42" spans="1:24" s="150" customFormat="1" ht="12.75" x14ac:dyDescent="0.25">
      <c r="A42" s="134" t="s">
        <v>441</v>
      </c>
      <c r="B42" s="134" t="s">
        <v>425</v>
      </c>
      <c r="C42" s="134" t="s">
        <v>430</v>
      </c>
      <c r="D42" s="124" t="s">
        <v>226</v>
      </c>
      <c r="E42" s="124" t="s">
        <v>185</v>
      </c>
      <c r="F42" s="124" t="s">
        <v>229</v>
      </c>
      <c r="G42" s="124" t="s">
        <v>433</v>
      </c>
      <c r="H42" s="124" t="s">
        <v>434</v>
      </c>
      <c r="I42" s="124" t="s">
        <v>435</v>
      </c>
      <c r="J42" s="124" t="s">
        <v>436</v>
      </c>
      <c r="K42" s="124" t="s">
        <v>437</v>
      </c>
      <c r="L42" s="124" t="s">
        <v>438</v>
      </c>
      <c r="M42" s="124">
        <v>10</v>
      </c>
      <c r="N42" s="124">
        <v>11</v>
      </c>
      <c r="O42" s="124">
        <v>12</v>
      </c>
      <c r="P42" s="124">
        <v>13</v>
      </c>
      <c r="Q42" s="124">
        <v>14</v>
      </c>
      <c r="R42" s="124">
        <v>15</v>
      </c>
      <c r="S42" s="124">
        <v>16</v>
      </c>
      <c r="T42" s="124">
        <v>17</v>
      </c>
      <c r="U42" s="124">
        <v>18</v>
      </c>
      <c r="V42" s="124">
        <v>19</v>
      </c>
      <c r="W42" s="124">
        <v>20</v>
      </c>
      <c r="X42" s="124">
        <v>21</v>
      </c>
    </row>
    <row r="43" spans="1:24" s="150" customFormat="1" ht="12.75" x14ac:dyDescent="0.25">
      <c r="A43" s="134" t="s">
        <v>441</v>
      </c>
      <c r="B43" s="134" t="s">
        <v>426</v>
      </c>
      <c r="C43" s="134" t="s">
        <v>431</v>
      </c>
      <c r="D43" s="99">
        <v>10103201</v>
      </c>
      <c r="E43" s="99">
        <v>10103202</v>
      </c>
      <c r="F43" s="99">
        <v>10103203</v>
      </c>
      <c r="G43" s="99">
        <v>10103204</v>
      </c>
      <c r="H43" s="99">
        <v>10103205</v>
      </c>
      <c r="I43" s="99">
        <v>10103206</v>
      </c>
      <c r="J43" s="99">
        <v>10103207</v>
      </c>
      <c r="K43" s="99">
        <v>10103208</v>
      </c>
      <c r="L43" s="99">
        <v>10103209</v>
      </c>
      <c r="M43" s="99">
        <v>10103210</v>
      </c>
      <c r="N43" s="99">
        <v>10103211</v>
      </c>
      <c r="O43" s="99">
        <v>10103212</v>
      </c>
      <c r="P43" s="99">
        <v>10103213</v>
      </c>
      <c r="Q43" s="99">
        <v>10103214</v>
      </c>
      <c r="R43" s="99">
        <v>10103215</v>
      </c>
      <c r="S43" s="99">
        <v>10103216</v>
      </c>
      <c r="T43" s="99">
        <v>10103217</v>
      </c>
      <c r="U43" s="99">
        <v>10103218</v>
      </c>
      <c r="V43" s="99">
        <v>10103219</v>
      </c>
      <c r="W43" s="99">
        <v>10103220</v>
      </c>
      <c r="X43" s="99">
        <v>10103221</v>
      </c>
    </row>
    <row r="44" spans="1:24" s="150" customFormat="1" ht="12.75" x14ac:dyDescent="0.25">
      <c r="A44" s="134" t="s">
        <v>441</v>
      </c>
      <c r="B44" s="134" t="s">
        <v>448</v>
      </c>
      <c r="C44" s="134" t="s">
        <v>449</v>
      </c>
      <c r="D44" s="100" t="s">
        <v>127</v>
      </c>
      <c r="E44" s="101" t="s">
        <v>134</v>
      </c>
      <c r="F44" s="100" t="s">
        <v>127</v>
      </c>
      <c r="G44" s="100" t="s">
        <v>127</v>
      </c>
      <c r="H44" s="100" t="s">
        <v>127</v>
      </c>
      <c r="I44" s="100" t="s">
        <v>134</v>
      </c>
      <c r="J44" s="100" t="s">
        <v>127</v>
      </c>
      <c r="K44" s="100" t="s">
        <v>127</v>
      </c>
      <c r="L44" s="100" t="s">
        <v>137</v>
      </c>
      <c r="M44" s="101" t="s">
        <v>137</v>
      </c>
      <c r="N44" s="100" t="s">
        <v>137</v>
      </c>
      <c r="O44" s="100" t="s">
        <v>128</v>
      </c>
      <c r="P44" s="100" t="s">
        <v>137</v>
      </c>
      <c r="Q44" s="100" t="s">
        <v>137</v>
      </c>
      <c r="R44" s="100" t="s">
        <v>137</v>
      </c>
      <c r="S44" s="100" t="s">
        <v>128</v>
      </c>
      <c r="T44" s="100" t="s">
        <v>128</v>
      </c>
      <c r="U44" s="101" t="s">
        <v>136</v>
      </c>
      <c r="V44" s="101" t="s">
        <v>506</v>
      </c>
      <c r="W44" s="100" t="s">
        <v>135</v>
      </c>
      <c r="X44" s="101" t="s">
        <v>136</v>
      </c>
    </row>
    <row r="45" spans="1:24" s="150" customFormat="1" ht="63.75" x14ac:dyDescent="0.25">
      <c r="A45" s="134" t="s">
        <v>450</v>
      </c>
      <c r="B45" s="134" t="s">
        <v>451</v>
      </c>
      <c r="C45" s="134" t="s">
        <v>452</v>
      </c>
      <c r="D45" s="103"/>
      <c r="E45" s="104"/>
      <c r="F45" s="103"/>
      <c r="G45" s="103"/>
      <c r="H45" s="103"/>
      <c r="I45" s="103"/>
      <c r="J45" s="103"/>
      <c r="K45" s="103"/>
      <c r="L45" s="103"/>
      <c r="M45" s="104"/>
      <c r="N45" s="103"/>
      <c r="O45" s="103"/>
      <c r="P45" s="103"/>
      <c r="Q45" s="103"/>
      <c r="R45" s="103"/>
      <c r="S45" s="103"/>
      <c r="T45" s="103"/>
      <c r="U45" s="104"/>
      <c r="V45" s="104" t="s">
        <v>717</v>
      </c>
      <c r="W45" s="103"/>
      <c r="X45" s="104"/>
    </row>
    <row r="46" spans="1:24" s="150" customFormat="1" ht="12.75" x14ac:dyDescent="0.25">
      <c r="A46" s="134" t="s">
        <v>450</v>
      </c>
      <c r="B46" s="134" t="s">
        <v>453</v>
      </c>
      <c r="C46" s="134" t="s">
        <v>454</v>
      </c>
      <c r="D46" s="106"/>
      <c r="E46" s="107"/>
      <c r="F46" s="106"/>
      <c r="G46" s="106"/>
      <c r="H46" s="106"/>
      <c r="I46" s="106"/>
      <c r="J46" s="106"/>
      <c r="K46" s="106"/>
      <c r="L46" s="106"/>
      <c r="M46" s="107"/>
      <c r="N46" s="106"/>
      <c r="O46" s="106"/>
      <c r="P46" s="106"/>
      <c r="Q46" s="106"/>
      <c r="R46" s="106"/>
      <c r="S46" s="106"/>
      <c r="T46" s="106"/>
      <c r="U46" s="107"/>
      <c r="V46" s="107" t="s">
        <v>611</v>
      </c>
      <c r="W46" s="106"/>
      <c r="X46" s="107"/>
    </row>
    <row r="47" spans="1:24" s="29" customFormat="1" ht="12.75" x14ac:dyDescent="0.25">
      <c r="A47" s="144" t="s">
        <v>455</v>
      </c>
      <c r="B47" s="134"/>
      <c r="C47" s="134"/>
    </row>
    <row r="48" spans="1:24" s="29" customFormat="1" ht="12.75" x14ac:dyDescent="0.25">
      <c r="A48" s="134" t="s">
        <v>456</v>
      </c>
      <c r="B48" s="134" t="s">
        <v>457</v>
      </c>
      <c r="C48" s="134" t="s">
        <v>458</v>
      </c>
      <c r="D48" s="110"/>
      <c r="E48" s="110"/>
      <c r="F48" s="110" t="s">
        <v>149</v>
      </c>
      <c r="G48" s="110" t="s">
        <v>149</v>
      </c>
      <c r="H48" s="110" t="s">
        <v>149</v>
      </c>
      <c r="I48" s="110" t="s">
        <v>149</v>
      </c>
      <c r="J48" s="110" t="s">
        <v>174</v>
      </c>
      <c r="K48" s="110" t="s">
        <v>174</v>
      </c>
      <c r="L48" s="110" t="s">
        <v>174</v>
      </c>
      <c r="M48" s="110" t="s">
        <v>174</v>
      </c>
      <c r="N48" s="110" t="s">
        <v>174</v>
      </c>
      <c r="O48" s="110" t="s">
        <v>174</v>
      </c>
      <c r="P48" s="110" t="s">
        <v>174</v>
      </c>
      <c r="Q48" s="110" t="s">
        <v>174</v>
      </c>
      <c r="R48" s="110" t="s">
        <v>174</v>
      </c>
      <c r="S48" s="110" t="s">
        <v>174</v>
      </c>
      <c r="T48" s="110" t="s">
        <v>174</v>
      </c>
      <c r="U48" s="110" t="s">
        <v>170</v>
      </c>
      <c r="V48" s="110" t="s">
        <v>176</v>
      </c>
      <c r="W48" s="110" t="s">
        <v>176</v>
      </c>
      <c r="X48" s="110" t="s">
        <v>170</v>
      </c>
    </row>
    <row r="49" spans="1:24" s="150" customFormat="1" ht="12.75" x14ac:dyDescent="0.25">
      <c r="A49" s="93"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row>
    <row r="50" spans="1:24" s="29" customFormat="1" ht="38.25" x14ac:dyDescent="0.25">
      <c r="A50" s="134" t="s">
        <v>460</v>
      </c>
      <c r="B50" s="134" t="s">
        <v>428</v>
      </c>
      <c r="C50" s="134" t="s">
        <v>432</v>
      </c>
      <c r="D50" s="113"/>
      <c r="E50" s="113"/>
      <c r="F50" s="113" t="str">
        <f>"Если гр"&amp;'10102'!O43&amp;" = 1 или гр"&amp;'10102'!O43&amp;" = 2 и гр"&amp;'10102'!P43&amp;" = 2, то гр"&amp;F43&amp;" = гр"&amp;'10102'!H43&amp;""</f>
        <v>Если гр10102212 = 1 или гр10102212 = 2 и гр10102213 = 2, то гр10103203 = гр10102205</v>
      </c>
      <c r="G50" s="113" t="str">
        <f>"Если гр"&amp;'10102'!O43&amp;" = 1 или гр"&amp;'10102'!O43&amp;" = 2 и гр"&amp;'10102'!P43&amp;" = 2, то гр"&amp;G43&amp;" = гр"&amp;'10102'!I43&amp;""</f>
        <v>Если гр10102212 = 1 или гр10102212 = 2 и гр10102213 = 2, то гр10103204 = гр10102206</v>
      </c>
      <c r="H50" s="113" t="str">
        <f>"Если гр"&amp;'10102'!O43&amp;" = 1 или гр"&amp;'10102'!O43&amp;" = 2 и гр"&amp;'10102'!P43&amp;" = 2, то гр"&amp;H43&amp;" = гр"&amp;'10102'!K43&amp;""</f>
        <v>Если гр10102212 = 1 или гр10102212 = 2 и гр10102213 = 2, то гр10103205 = гр10102208</v>
      </c>
      <c r="I50" s="113" t="str">
        <f>"Если гр"&amp;'10102'!O43&amp;" = 1 или гр"&amp;'10102'!O43&amp;" = 2 и гр"&amp;'10102'!P43&amp;" = 2, то гр"&amp;I43&amp;" = гр"&amp;'10102'!L43&amp;""</f>
        <v>Если гр10102212 = 1 или гр10102212 = 2 и гр10102213 = 2, то гр10103206 = гр10102209</v>
      </c>
      <c r="J50" s="113"/>
      <c r="K50" s="113"/>
      <c r="L50" s="113"/>
      <c r="M50" s="113"/>
      <c r="N50" s="113"/>
      <c r="O50" s="113"/>
      <c r="P50" s="113"/>
      <c r="Q50" s="113"/>
      <c r="R50" s="113"/>
      <c r="S50" s="113"/>
      <c r="T50" s="152"/>
      <c r="U50" s="113"/>
      <c r="V50" s="113" t="str">
        <f>"Если гр"&amp;T43&amp;" = 1, то гр"&amp;V43&amp;" = гр"&amp;'10102'!AC43&amp;""</f>
        <v>Если гр10103217 = 1, то гр10103219 = гр10102226</v>
      </c>
      <c r="W50" s="152"/>
      <c r="X50" s="113"/>
    </row>
    <row r="51" spans="1:24" s="29" customFormat="1" ht="25.5" x14ac:dyDescent="0.25">
      <c r="A51" s="134" t="s">
        <v>460</v>
      </c>
      <c r="B51" s="134" t="s">
        <v>461</v>
      </c>
      <c r="C51" s="134" t="s">
        <v>462</v>
      </c>
      <c r="D51" s="115"/>
      <c r="E51" s="115"/>
      <c r="F51" s="115"/>
      <c r="G51" s="115"/>
      <c r="H51" s="115"/>
      <c r="I51" s="115"/>
      <c r="J51" s="115"/>
      <c r="K51" s="115"/>
      <c r="L51" s="115"/>
      <c r="M51" s="115"/>
      <c r="N51" s="115"/>
      <c r="O51" s="115"/>
      <c r="P51" s="115" t="str">
        <f>"Заполняется, если гр"&amp;'10102'!N43&amp;" = 2 или 3"</f>
        <v>Заполняется, если гр10102211 = 2 или 3</v>
      </c>
      <c r="Q51" s="115" t="str">
        <f>"Заполняется, если гр"&amp;'10102'!N43&amp;" = 2 или 3"</f>
        <v>Заполняется, если гр10102211 = 2 или 3</v>
      </c>
      <c r="R51" s="115" t="str">
        <f>"Заполняется, если гр"&amp;'10102'!N43&amp;" = 2 или 3"</f>
        <v>Заполняется, если гр10102211 = 2 или 3</v>
      </c>
      <c r="S51" s="115" t="str">
        <f>"Заполняется, если гр"&amp;'10102'!N43&amp;" = 2 или 3"</f>
        <v>Заполняется, если гр10102211 = 2 или 3</v>
      </c>
      <c r="T51" s="115"/>
      <c r="U51" s="115" t="str">
        <f>"Заполняется, если гр"&amp;T43&amp;" = 1"</f>
        <v>Заполняется, если гр10103217 = 1</v>
      </c>
      <c r="V51" s="115"/>
      <c r="W51" s="115" t="str">
        <f>"Заполняется, если гр"&amp;T43&amp;" = 1"</f>
        <v>Заполняется, если гр10103217 = 1</v>
      </c>
      <c r="X51" s="116" t="str">
        <f>"Заполняется, если гр"&amp;T43&amp;" = 1"</f>
        <v>Заполняется, если гр10103217 = 1</v>
      </c>
    </row>
    <row r="52" spans="1:24" s="29" customFormat="1" ht="178.5" x14ac:dyDescent="0.25">
      <c r="A52" s="134" t="s">
        <v>460</v>
      </c>
      <c r="B52" s="134" t="s">
        <v>463</v>
      </c>
      <c r="C52" s="134" t="s">
        <v>464</v>
      </c>
      <c r="D52" s="117"/>
      <c r="E52" s="117"/>
      <c r="F52" s="117"/>
      <c r="G52" s="117"/>
      <c r="H52" s="117"/>
      <c r="I52" s="117"/>
      <c r="J52" s="117"/>
      <c r="K52" s="117"/>
      <c r="L52" s="117"/>
      <c r="M52" s="117"/>
      <c r="N52" s="117" t="str">
        <f>"гр"&amp;N43&amp;" = гр"&amp;L43&amp;" + гр"&amp;M43</f>
        <v>гр10103211 = гр10103209 + гр10103210</v>
      </c>
      <c r="O52" s="117"/>
      <c r="P52" s="117"/>
      <c r="Q52" s="117"/>
      <c r="R52" s="117" t="str">
        <f>"гр"&amp;R43&amp;" = гр"&amp;P43&amp;" + гр"&amp;Q43</f>
        <v>гр10103215 = гр10103213 + гр10103214</v>
      </c>
      <c r="S52" s="117"/>
      <c r="T52" s="117" t="str">
        <f>"Если гр"&amp;'10102'!N43&amp;" = 1 и (гр"&amp;N43&amp;" &gt; 25 и(или) гр"&amp;O43&amp;" = 1) , то гр"&amp;T43&amp;" = 1, или
Если гр"&amp;'10102'!N43&amp;" = 2 и (гр"&amp;N43&amp;" &gt; 25 и (или) гр"&amp;O43&amp;" = 1) и (гр"&amp;R43&amp;" &gt; 25 и (или) гр"&amp;S43&amp;" = 1), то гр"&amp;T43&amp;" = 1, или
Если гр"&amp;'10102'!N43&amp;" = 3 и (гр"&amp;N43&amp;" &gt; 25 и (или) гр"&amp;O43&amp;" = 1), то гр"&amp;T43&amp;" = 1, или
Если гр"&amp;'10102'!N43&amp;" = 3 и (гр"&amp;N43&amp;" &gt; 25 и (или) гр"&amp;O43&amp;" = 1) и (гр"&amp;R43&amp;" &gt; 25 и (или) гр"&amp;S43&amp;" = 1), то гр"&amp;T43&amp;" = 1, или
Если (гр"&amp;N43&amp;" &lt; 25 и гр"&amp;O43&amp;" = 2) и (гр"&amp;R43&amp;" &lt; 25 и гр"&amp;S43&amp;" = 2), то гр"&amp;T43&amp;" = 2, или Если гр"&amp;'10102'!N43&amp;" = 4 и гр"&amp;'10102'!O43&amp;" = 1 , то гр"&amp;T43&amp;" = 1"</f>
        <v>Если гр10102211 = 1 и (гр10103211 &gt; 25 и(или) гр10103212 = 1) , то гр10103217 = 1, или
Если гр10102211 = 2 и (гр10103211 &gt; 25 и (или) гр10103212 = 1) и (гр10103215 &gt; 25 и (или) гр10103216 = 1), то гр10103217 = 1, или
Если гр10102211 = 3 и (гр10103211 &gt; 25 и (или) гр10103212 = 1), то гр10103217 = 1, или
Если гр10102211 = 3 и (гр10103211 &gt; 25 и (или) гр10103212 = 1) и (гр10103215 &gt; 25 и (или) гр10103216 = 1), то гр10103217 = 1, или
Если (гр10103211 &lt; 25 и гр10103212 = 2) и (гр10103215 &lt; 25 и гр10103216 = 2), то гр10103217 = 2, или Если гр10102211 = 4 и гр10102212 = 1 , то гр10103217 = 1</v>
      </c>
      <c r="U52" s="117"/>
      <c r="V52" s="117"/>
      <c r="W52" s="117" t="str">
        <f>"Если "&amp;V43&amp;" = 643, то гр"&amp;W43&amp;" = 1
Если "&amp;V43&amp;" ≠ 643, то
гр"&amp;W43&amp;" = значению курса ЦБ РФ применительно к гр"&amp;V43&amp;" на последнюю дату отчетного периода.
Под ""значением курса ЦБ РФ"", указанном выше, понимается значение графы ""Курс"", деленное на значение графы ""Единиц"", Справочника Банка России значений курса иностранных валют"""</f>
        <v>Если 10103219 = 643, то гр10103220 = 1
Если 10103219 ≠ 643, то
гр10103220 = значению курса ЦБ РФ применительно к гр10103219 на последнюю дату отчетного периода.
Под "значением курса ЦБ РФ", указанном выше, понимается значение графы "Курс", деленное на значение графы "Единиц", Справочника Банка России значений курса иностранных валют"</v>
      </c>
      <c r="X52" s="117" t="str">
        <f>"Гр"&amp;X43&amp;" = гр"&amp;W43&amp;"*гр"&amp;U43&amp;""</f>
        <v>Гр10103221 = гр10103220*гр10103218</v>
      </c>
    </row>
    <row r="53" spans="1:24" s="29" customFormat="1" ht="409.5" outlineLevel="2" x14ac:dyDescent="0.25">
      <c r="A53" s="134" t="s">
        <v>460</v>
      </c>
      <c r="B53" s="134" t="s">
        <v>465</v>
      </c>
      <c r="C53" s="134" t="s">
        <v>466</v>
      </c>
      <c r="D53" s="118"/>
      <c r="E53" s="118"/>
      <c r="F53" s="118"/>
      <c r="G53" s="118"/>
      <c r="H53" s="118"/>
      <c r="I53" s="118"/>
      <c r="J53" s="118"/>
      <c r="K53" s="118"/>
      <c r="L53" s="118"/>
      <c r="M53" s="118"/>
      <c r="N53" s="118" t="s">
        <v>655</v>
      </c>
      <c r="O53" s="118"/>
      <c r="P53" s="118"/>
      <c r="Q53" s="118"/>
      <c r="R53" s="118" t="s">
        <v>656</v>
      </c>
      <c r="S53" s="118"/>
      <c r="T53" s="118" t="s">
        <v>615</v>
      </c>
      <c r="U53" s="118"/>
      <c r="V53" s="118"/>
      <c r="W53" s="118" t="s">
        <v>612</v>
      </c>
      <c r="X53" s="118" t="s">
        <v>616</v>
      </c>
    </row>
    <row r="54" spans="1:24"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[1]ОН_ПЕР!#REF!</xm:f>
          </x14:formula1>
          <xm:sqref>G11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L54"/>
  <sheetViews>
    <sheetView zoomScale="40" zoomScaleNormal="40" zoomScaleSheetLayoutView="85" workbookViewId="0">
      <selection activeCell="D11" sqref="D11"/>
    </sheetView>
  </sheetViews>
  <sheetFormatPr defaultColWidth="8.85546875" defaultRowHeight="15" outlineLevelRow="2" x14ac:dyDescent="0.25"/>
  <cols>
    <col min="1" max="2" width="8.42578125" style="145" customWidth="1"/>
    <col min="3" max="3" width="18.42578125" style="155" customWidth="1"/>
    <col min="4" max="4" width="23.5703125" style="220" customWidth="1"/>
    <col min="5" max="5" width="38.85546875" style="220" customWidth="1"/>
    <col min="6" max="6" width="29.42578125" style="220" customWidth="1"/>
    <col min="7" max="7" width="59.140625" style="220" customWidth="1"/>
    <col min="8" max="8" width="35.140625" style="220" customWidth="1"/>
    <col min="9" max="11" width="21.140625" style="220" customWidth="1"/>
    <col min="12" max="12" width="24.5703125" style="220" customWidth="1"/>
    <col min="13" max="13" width="29.42578125" style="220" customWidth="1"/>
    <col min="14" max="14" width="81.28515625" style="220" customWidth="1"/>
    <col min="15" max="15" width="28.7109375" style="220" customWidth="1"/>
    <col min="16" max="16" width="90.140625" style="220" customWidth="1"/>
    <col min="17" max="17" width="59.7109375" style="220" customWidth="1"/>
    <col min="18" max="18" width="49.28515625" style="220" customWidth="1"/>
    <col min="19" max="19" width="64.7109375" style="220" customWidth="1"/>
    <col min="20" max="20" width="55" style="220" customWidth="1"/>
    <col min="21" max="21" width="53.28515625" style="220" customWidth="1"/>
    <col min="22" max="22" width="17" style="220" customWidth="1"/>
    <col min="23" max="23" width="15.5703125" style="220" customWidth="1"/>
    <col min="24" max="24" width="17.5703125" style="220" customWidth="1"/>
    <col min="25" max="27" width="8.85546875" style="220"/>
    <col min="28" max="28" width="44.28515625" style="220" customWidth="1"/>
    <col min="29" max="16384" width="8.85546875" style="220"/>
  </cols>
  <sheetData>
    <row r="1" spans="1:38" s="21" customFormat="1" x14ac:dyDescent="0.25">
      <c r="A1" s="120" t="s">
        <v>124</v>
      </c>
      <c r="B1" s="68"/>
      <c r="C1" s="68"/>
      <c r="F1" s="59"/>
      <c r="G1" s="59"/>
      <c r="H1" s="58"/>
      <c r="I1" s="59"/>
      <c r="O1" s="35"/>
      <c r="T1" s="69"/>
      <c r="AK1" s="69"/>
      <c r="AL1" s="69"/>
    </row>
    <row r="2" spans="1:38" s="21" customFormat="1" x14ac:dyDescent="0.25">
      <c r="A2" s="70" t="s">
        <v>422</v>
      </c>
      <c r="B2" s="68"/>
      <c r="C2" s="68"/>
      <c r="F2" s="59"/>
      <c r="G2" s="59"/>
      <c r="H2" s="58"/>
      <c r="I2" s="59"/>
      <c r="O2" s="35"/>
      <c r="T2" s="69"/>
      <c r="AK2" s="69"/>
      <c r="AL2" s="69"/>
    </row>
    <row r="3" spans="1:38" s="21" customFormat="1" x14ac:dyDescent="0.25">
      <c r="A3" s="71" t="s">
        <v>423</v>
      </c>
      <c r="B3" s="68"/>
      <c r="C3" s="68"/>
      <c r="F3" s="59"/>
      <c r="G3" s="59"/>
      <c r="H3" s="58"/>
      <c r="I3" s="59"/>
      <c r="O3" s="35"/>
      <c r="T3" s="69"/>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38" s="29" customFormat="1" ht="38.25" outlineLevel="1" x14ac:dyDescent="0.25">
      <c r="A5" s="134" t="s">
        <v>429</v>
      </c>
      <c r="B5" s="134" t="s">
        <v>430</v>
      </c>
      <c r="C5" s="134" t="s">
        <v>431</v>
      </c>
      <c r="D5" s="135" t="s">
        <v>232</v>
      </c>
      <c r="E5" s="136"/>
      <c r="F5" s="135" t="s">
        <v>449</v>
      </c>
      <c r="G5" s="135" t="s">
        <v>452</v>
      </c>
      <c r="H5" s="135" t="s">
        <v>454</v>
      </c>
      <c r="I5" s="135" t="s">
        <v>458</v>
      </c>
      <c r="J5" s="135" t="s">
        <v>432</v>
      </c>
      <c r="K5" s="33"/>
    </row>
    <row r="6" spans="1:38" s="29" customFormat="1" ht="38.25" outlineLevel="1" x14ac:dyDescent="0.25">
      <c r="A6" s="32">
        <v>1</v>
      </c>
      <c r="B6" s="75" t="s">
        <v>226</v>
      </c>
      <c r="C6" s="32">
        <v>10104101</v>
      </c>
      <c r="D6" s="23" t="s">
        <v>125</v>
      </c>
      <c r="F6" s="130" t="s">
        <v>705</v>
      </c>
      <c r="G6" s="165"/>
      <c r="H6" s="132"/>
      <c r="I6" s="146"/>
      <c r="J6" s="62"/>
      <c r="K6" s="33"/>
      <c r="T6" s="221"/>
    </row>
    <row r="7" spans="1:38" s="29" customFormat="1" ht="25.5" outlineLevel="1" x14ac:dyDescent="0.25">
      <c r="A7" s="32">
        <v>1</v>
      </c>
      <c r="B7" s="75" t="s">
        <v>185</v>
      </c>
      <c r="C7" s="32">
        <v>10104102</v>
      </c>
      <c r="D7" s="29" t="s">
        <v>126</v>
      </c>
      <c r="F7" s="130" t="s">
        <v>127</v>
      </c>
      <c r="G7" s="165"/>
      <c r="H7" s="132"/>
      <c r="I7" s="146"/>
      <c r="J7" s="62"/>
      <c r="K7" s="33"/>
      <c r="T7" s="221"/>
    </row>
    <row r="8" spans="1:38" s="29" customFormat="1" ht="114.75" outlineLevel="1" x14ac:dyDescent="0.25">
      <c r="A8" s="32">
        <v>1</v>
      </c>
      <c r="B8" s="75" t="s">
        <v>229</v>
      </c>
      <c r="C8" s="32">
        <v>10104103</v>
      </c>
      <c r="D8" s="29" t="s">
        <v>511</v>
      </c>
      <c r="E8" s="191"/>
      <c r="F8" s="130" t="s">
        <v>128</v>
      </c>
      <c r="G8" s="165"/>
      <c r="H8" s="132"/>
      <c r="I8" s="146" t="s">
        <v>509</v>
      </c>
      <c r="J8" s="62"/>
      <c r="K8" s="33"/>
      <c r="T8" s="221"/>
    </row>
    <row r="9" spans="1:38" s="29" customFormat="1" ht="38.25" outlineLevel="1" x14ac:dyDescent="0.25">
      <c r="A9" s="32">
        <v>1</v>
      </c>
      <c r="B9" s="75" t="s">
        <v>433</v>
      </c>
      <c r="C9" s="32">
        <v>10104104</v>
      </c>
      <c r="D9" s="29" t="s">
        <v>129</v>
      </c>
      <c r="E9" s="29">
        <v>12501</v>
      </c>
      <c r="F9" s="131" t="s">
        <v>506</v>
      </c>
      <c r="G9" s="165" t="s">
        <v>224</v>
      </c>
      <c r="H9" s="132" t="s">
        <v>507</v>
      </c>
      <c r="I9" s="146"/>
      <c r="J9" s="62"/>
      <c r="K9" s="33"/>
      <c r="L9" s="23"/>
      <c r="T9" s="221"/>
    </row>
    <row r="10" spans="1:38" s="29" customFormat="1" ht="38.25" outlineLevel="1" x14ac:dyDescent="0.25">
      <c r="A10" s="32">
        <v>1</v>
      </c>
      <c r="B10" s="75" t="s">
        <v>434</v>
      </c>
      <c r="C10" s="32">
        <v>10104105</v>
      </c>
      <c r="D10" s="29" t="s">
        <v>130</v>
      </c>
      <c r="E10" s="219" t="s">
        <v>147</v>
      </c>
      <c r="F10" s="131" t="s">
        <v>506</v>
      </c>
      <c r="G10" s="165" t="s">
        <v>224</v>
      </c>
      <c r="H10" s="132" t="s">
        <v>507</v>
      </c>
      <c r="I10" s="146"/>
      <c r="J10" s="62"/>
      <c r="K10" s="33"/>
      <c r="T10" s="221"/>
    </row>
    <row r="11" spans="1:38" s="29" customFormat="1" ht="63.75" outlineLevel="1" x14ac:dyDescent="0.25">
      <c r="A11" s="32">
        <v>1</v>
      </c>
      <c r="B11" s="75" t="s">
        <v>435</v>
      </c>
      <c r="C11" s="32">
        <v>10104106</v>
      </c>
      <c r="D11" s="29" t="s">
        <v>596</v>
      </c>
      <c r="E11" s="219"/>
      <c r="F11" s="131" t="s">
        <v>506</v>
      </c>
      <c r="G11" s="165" t="s">
        <v>508</v>
      </c>
      <c r="H11" s="132" t="s">
        <v>610</v>
      </c>
      <c r="I11" s="146"/>
      <c r="J11" s="62"/>
      <c r="K11" s="33"/>
      <c r="T11" s="221"/>
    </row>
    <row r="12" spans="1:38" s="29" customFormat="1" outlineLevel="1" x14ac:dyDescent="0.25">
      <c r="A12" s="32">
        <v>1</v>
      </c>
      <c r="B12" s="75" t="s">
        <v>436</v>
      </c>
      <c r="C12" s="32">
        <v>10104107</v>
      </c>
      <c r="D12" s="29" t="s">
        <v>131</v>
      </c>
      <c r="E12" s="207"/>
      <c r="F12" s="130" t="s">
        <v>704</v>
      </c>
      <c r="G12" s="165"/>
      <c r="H12" s="132"/>
      <c r="I12" s="146"/>
      <c r="J12" s="62"/>
      <c r="K12" s="33"/>
      <c r="T12" s="221"/>
    </row>
    <row r="13" spans="1:38" s="29" customFormat="1" ht="12.75" outlineLevel="1" x14ac:dyDescent="0.25">
      <c r="A13" s="32">
        <v>1</v>
      </c>
      <c r="B13" s="75" t="s">
        <v>437</v>
      </c>
      <c r="C13" s="32">
        <v>10104108</v>
      </c>
      <c r="D13" s="29" t="s">
        <v>0</v>
      </c>
      <c r="E13" s="214">
        <v>10104</v>
      </c>
      <c r="F13" s="130" t="s">
        <v>506</v>
      </c>
      <c r="G13" s="165"/>
      <c r="H13" s="132"/>
      <c r="I13" s="146"/>
      <c r="J13" s="62"/>
      <c r="K13" s="33"/>
      <c r="T13" s="221"/>
    </row>
    <row r="14" spans="1:38" s="29" customFormat="1" ht="30" outlineLevel="1" x14ac:dyDescent="0.25">
      <c r="A14" s="32">
        <v>1</v>
      </c>
      <c r="B14" s="75" t="s">
        <v>438</v>
      </c>
      <c r="C14" s="32">
        <v>10104109</v>
      </c>
      <c r="D14" s="23" t="s">
        <v>132</v>
      </c>
      <c r="E14" s="148" t="s">
        <v>98</v>
      </c>
      <c r="F14" s="130" t="s">
        <v>506</v>
      </c>
      <c r="G14" s="165"/>
      <c r="H14" s="132"/>
      <c r="I14" s="146"/>
      <c r="J14" s="62"/>
      <c r="K14" s="33"/>
      <c r="L14" s="214"/>
      <c r="M14" s="214"/>
      <c r="N14" s="214"/>
      <c r="O14" s="214"/>
      <c r="P14" s="214"/>
      <c r="Q14" s="214"/>
      <c r="R14" s="214"/>
      <c r="S14" s="214"/>
      <c r="T14" s="225"/>
      <c r="U14" s="214"/>
    </row>
    <row r="15" spans="1:38" s="29" customFormat="1" ht="12.75" outlineLevel="1" x14ac:dyDescent="0.25">
      <c r="A15" s="32">
        <v>1</v>
      </c>
      <c r="B15" s="75" t="s">
        <v>510</v>
      </c>
      <c r="C15" s="32">
        <v>10104110</v>
      </c>
      <c r="D15" s="29" t="s">
        <v>133</v>
      </c>
      <c r="E15" s="210"/>
      <c r="F15" s="131" t="s">
        <v>128</v>
      </c>
      <c r="G15" s="165"/>
      <c r="H15" s="132"/>
      <c r="I15" s="146"/>
      <c r="J15" s="62"/>
      <c r="K15" s="33"/>
      <c r="L15" s="214"/>
      <c r="M15" s="214"/>
      <c r="N15" s="214"/>
      <c r="O15" s="214"/>
      <c r="P15" s="214"/>
      <c r="Q15" s="214"/>
      <c r="R15" s="214"/>
      <c r="S15" s="214"/>
      <c r="T15" s="225"/>
      <c r="U15" s="214"/>
    </row>
    <row r="16" spans="1:38" s="29" customFormat="1" ht="25.5" outlineLevel="1" x14ac:dyDescent="0.25">
      <c r="A16" s="32">
        <v>1</v>
      </c>
      <c r="B16" s="75" t="s">
        <v>230</v>
      </c>
      <c r="C16" s="32">
        <v>10104111</v>
      </c>
      <c r="D16" s="29" t="s">
        <v>235</v>
      </c>
      <c r="E16" s="210"/>
      <c r="F16" s="131" t="s">
        <v>128</v>
      </c>
      <c r="G16" s="165"/>
      <c r="H16" s="132"/>
      <c r="I16" s="146"/>
      <c r="J16" s="62"/>
      <c r="K16" s="33"/>
      <c r="T16" s="221"/>
      <c r="V16" s="137"/>
    </row>
    <row r="17" spans="1:24" s="29" customFormat="1" ht="12.75" x14ac:dyDescent="0.25">
      <c r="A17" s="32"/>
      <c r="B17" s="32"/>
      <c r="C17" s="32"/>
      <c r="K17" s="33"/>
    </row>
    <row r="18" spans="1:24" s="29" customFormat="1" ht="12.75" x14ac:dyDescent="0.25">
      <c r="A18" s="156" t="s">
        <v>439</v>
      </c>
      <c r="B18" s="138"/>
      <c r="C18" s="138"/>
    </row>
    <row r="19" spans="1:24" s="29" customFormat="1" ht="12.75" collapsed="1" x14ac:dyDescent="0.25">
      <c r="A19" s="87" t="s">
        <v>440</v>
      </c>
      <c r="B19" s="138"/>
      <c r="C19" s="138"/>
    </row>
    <row r="20" spans="1:24"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c r="M20" s="23" t="s">
        <v>313</v>
      </c>
      <c r="N20" s="23" t="s">
        <v>313</v>
      </c>
      <c r="O20" s="23" t="s">
        <v>313</v>
      </c>
      <c r="P20" s="23" t="s">
        <v>313</v>
      </c>
      <c r="Q20" s="23" t="s">
        <v>313</v>
      </c>
      <c r="R20" s="23" t="s">
        <v>313</v>
      </c>
      <c r="S20" s="23" t="s">
        <v>313</v>
      </c>
      <c r="T20" s="23" t="s">
        <v>313</v>
      </c>
      <c r="U20" s="23" t="s">
        <v>313</v>
      </c>
      <c r="V20" s="23" t="s">
        <v>313</v>
      </c>
      <c r="W20" s="23" t="s">
        <v>313</v>
      </c>
      <c r="X20" s="23" t="s">
        <v>313</v>
      </c>
    </row>
    <row r="21" spans="1:24" s="29" customFormat="1" ht="25.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c r="M21" s="23" t="s">
        <v>314</v>
      </c>
      <c r="N21" s="23" t="s">
        <v>314</v>
      </c>
      <c r="O21" s="23" t="s">
        <v>314</v>
      </c>
      <c r="P21" s="23" t="s">
        <v>314</v>
      </c>
      <c r="Q21" s="23" t="s">
        <v>314</v>
      </c>
      <c r="R21" s="23" t="s">
        <v>314</v>
      </c>
      <c r="S21" s="23" t="s">
        <v>314</v>
      </c>
      <c r="T21" s="23" t="s">
        <v>314</v>
      </c>
      <c r="U21" s="23" t="s">
        <v>314</v>
      </c>
      <c r="V21" s="23" t="s">
        <v>314</v>
      </c>
      <c r="W21" s="23" t="s">
        <v>314</v>
      </c>
      <c r="X21" s="23" t="s">
        <v>314</v>
      </c>
    </row>
    <row r="22" spans="1:24" s="29" customFormat="1" ht="25.5" hidden="1" outlineLevel="2" x14ac:dyDescent="0.25">
      <c r="A22" s="134" t="s">
        <v>441</v>
      </c>
      <c r="B22" s="138" t="s">
        <v>442</v>
      </c>
      <c r="C22" s="139" t="s">
        <v>237</v>
      </c>
      <c r="D22" s="23" t="s">
        <v>379</v>
      </c>
      <c r="E22" s="23" t="s">
        <v>379</v>
      </c>
      <c r="F22" s="23" t="s">
        <v>379</v>
      </c>
      <c r="G22" s="23" t="s">
        <v>379</v>
      </c>
      <c r="H22" s="23" t="s">
        <v>379</v>
      </c>
      <c r="I22" s="23" t="s">
        <v>379</v>
      </c>
      <c r="J22" s="23" t="s">
        <v>379</v>
      </c>
      <c r="K22" s="23" t="s">
        <v>379</v>
      </c>
      <c r="L22" s="23" t="s">
        <v>379</v>
      </c>
      <c r="M22" s="23" t="s">
        <v>379</v>
      </c>
      <c r="N22" s="23" t="s">
        <v>379</v>
      </c>
      <c r="O22" s="23" t="s">
        <v>379</v>
      </c>
      <c r="P22" s="23" t="s">
        <v>379</v>
      </c>
      <c r="Q22" s="23" t="s">
        <v>379</v>
      </c>
      <c r="R22" s="23" t="s">
        <v>379</v>
      </c>
      <c r="S22" s="23" t="s">
        <v>379</v>
      </c>
      <c r="T22" s="23" t="s">
        <v>379</v>
      </c>
      <c r="U22" s="23" t="s">
        <v>379</v>
      </c>
      <c r="V22" s="23" t="s">
        <v>379</v>
      </c>
      <c r="W22" s="23" t="s">
        <v>379</v>
      </c>
      <c r="X22" s="23" t="s">
        <v>379</v>
      </c>
    </row>
    <row r="23" spans="1:24" s="29" customFormat="1" ht="127.5" hidden="1" outlineLevel="2" x14ac:dyDescent="0.25">
      <c r="A23" s="134" t="s">
        <v>441</v>
      </c>
      <c r="B23" s="138" t="s">
        <v>443</v>
      </c>
      <c r="C23" s="141" t="s">
        <v>560</v>
      </c>
      <c r="D23" s="23" t="s">
        <v>561</v>
      </c>
      <c r="E23" s="23" t="s">
        <v>380</v>
      </c>
      <c r="F23" s="23" t="s">
        <v>380</v>
      </c>
      <c r="G23" s="23" t="s">
        <v>380</v>
      </c>
      <c r="H23" s="23" t="s">
        <v>380</v>
      </c>
      <c r="I23" s="23" t="s">
        <v>380</v>
      </c>
      <c r="J23" s="23" t="s">
        <v>380</v>
      </c>
      <c r="K23" s="23" t="s">
        <v>380</v>
      </c>
      <c r="L23" s="23" t="s">
        <v>380</v>
      </c>
      <c r="M23" s="23" t="s">
        <v>380</v>
      </c>
      <c r="N23" s="23" t="s">
        <v>380</v>
      </c>
      <c r="O23" s="23" t="s">
        <v>380</v>
      </c>
      <c r="P23" s="23" t="s">
        <v>380</v>
      </c>
      <c r="Q23" s="23" t="s">
        <v>380</v>
      </c>
      <c r="R23" s="23" t="s">
        <v>380</v>
      </c>
      <c r="S23" s="23" t="s">
        <v>380</v>
      </c>
      <c r="T23" s="23" t="s">
        <v>380</v>
      </c>
      <c r="U23" s="23" t="s">
        <v>380</v>
      </c>
      <c r="V23" s="23" t="s">
        <v>380</v>
      </c>
      <c r="W23" s="23" t="s">
        <v>380</v>
      </c>
      <c r="X23" s="23" t="s">
        <v>380</v>
      </c>
    </row>
    <row r="24" spans="1:24"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row>
    <row r="25" spans="1:24" s="29" customFormat="1" ht="12.75" hidden="1" outlineLevel="2" x14ac:dyDescent="0.25">
      <c r="A25" s="138" t="s">
        <v>444</v>
      </c>
      <c r="B25" s="138" t="s">
        <v>444</v>
      </c>
      <c r="C25" s="140" t="s">
        <v>239</v>
      </c>
      <c r="D25" s="23" t="s">
        <v>144</v>
      </c>
      <c r="E25" s="23" t="s">
        <v>144</v>
      </c>
      <c r="F25" s="23" t="s">
        <v>144</v>
      </c>
      <c r="G25" s="23" t="s">
        <v>144</v>
      </c>
      <c r="H25" s="23"/>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row>
    <row r="26" spans="1:24" s="29" customFormat="1" ht="12.75" hidden="1" outlineLevel="2" x14ac:dyDescent="0.25">
      <c r="A26" s="134" t="s">
        <v>441</v>
      </c>
      <c r="B26" s="138" t="s">
        <v>442</v>
      </c>
      <c r="C26" s="139" t="s">
        <v>237</v>
      </c>
      <c r="D26" s="23" t="s">
        <v>245</v>
      </c>
      <c r="E26" s="23" t="s">
        <v>246</v>
      </c>
      <c r="F26" s="23" t="s">
        <v>350</v>
      </c>
      <c r="G26" s="23" t="s">
        <v>350</v>
      </c>
      <c r="H26" s="23" t="s">
        <v>381</v>
      </c>
      <c r="I26" s="23" t="s">
        <v>382</v>
      </c>
      <c r="J26" s="23" t="s">
        <v>382</v>
      </c>
      <c r="K26" s="23" t="s">
        <v>382</v>
      </c>
      <c r="L26" s="23" t="s">
        <v>382</v>
      </c>
      <c r="M26" s="23" t="s">
        <v>383</v>
      </c>
      <c r="N26" s="23" t="s">
        <v>383</v>
      </c>
      <c r="O26" s="23" t="s">
        <v>384</v>
      </c>
      <c r="P26" s="23" t="s">
        <v>384</v>
      </c>
      <c r="Q26" s="23" t="s">
        <v>385</v>
      </c>
      <c r="R26" s="23" t="s">
        <v>385</v>
      </c>
      <c r="S26" s="23" t="s">
        <v>385</v>
      </c>
      <c r="T26" s="23" t="s">
        <v>385</v>
      </c>
      <c r="U26" s="23" t="s">
        <v>253</v>
      </c>
      <c r="V26" s="23" t="s">
        <v>253</v>
      </c>
      <c r="W26" s="23" t="s">
        <v>253</v>
      </c>
      <c r="X26" s="23" t="s">
        <v>253</v>
      </c>
    </row>
    <row r="27" spans="1:24" s="29" customFormat="1" ht="89.25" hidden="1" outlineLevel="2" x14ac:dyDescent="0.25">
      <c r="A27" s="134" t="s">
        <v>441</v>
      </c>
      <c r="B27" s="138" t="s">
        <v>443</v>
      </c>
      <c r="C27" s="141" t="s">
        <v>560</v>
      </c>
      <c r="D27" s="92" t="s">
        <v>599</v>
      </c>
      <c r="E27" s="92" t="s">
        <v>255</v>
      </c>
      <c r="F27" s="23" t="s">
        <v>354</v>
      </c>
      <c r="G27" s="23" t="s">
        <v>354</v>
      </c>
      <c r="H27" s="92" t="s">
        <v>533</v>
      </c>
      <c r="I27" s="23" t="s">
        <v>386</v>
      </c>
      <c r="J27" s="23" t="s">
        <v>386</v>
      </c>
      <c r="K27" s="23" t="s">
        <v>386</v>
      </c>
      <c r="L27" s="23" t="s">
        <v>386</v>
      </c>
      <c r="M27" s="23" t="s">
        <v>387</v>
      </c>
      <c r="N27" s="23" t="s">
        <v>387</v>
      </c>
      <c r="O27" s="23" t="s">
        <v>388</v>
      </c>
      <c r="P27" s="23" t="s">
        <v>388</v>
      </c>
      <c r="Q27" s="23" t="s">
        <v>389</v>
      </c>
      <c r="R27" s="23" t="s">
        <v>389</v>
      </c>
      <c r="S27" s="23" t="s">
        <v>389</v>
      </c>
      <c r="T27" s="23" t="s">
        <v>389</v>
      </c>
      <c r="U27" s="23" t="s">
        <v>261</v>
      </c>
      <c r="V27" s="23" t="s">
        <v>261</v>
      </c>
      <c r="W27" s="23" t="s">
        <v>261</v>
      </c>
      <c r="X27" s="23" t="s">
        <v>261</v>
      </c>
    </row>
    <row r="28" spans="1:24"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c r="M28" s="23" t="s">
        <v>264</v>
      </c>
      <c r="N28" s="23" t="s">
        <v>264</v>
      </c>
      <c r="O28" s="23" t="s">
        <v>264</v>
      </c>
      <c r="P28" s="23" t="s">
        <v>264</v>
      </c>
      <c r="Q28" s="23" t="s">
        <v>262</v>
      </c>
      <c r="R28" s="23" t="s">
        <v>262</v>
      </c>
      <c r="S28" s="23" t="s">
        <v>262</v>
      </c>
      <c r="T28" s="23" t="s">
        <v>262</v>
      </c>
      <c r="U28" s="23" t="s">
        <v>244</v>
      </c>
      <c r="V28" s="23" t="s">
        <v>244</v>
      </c>
      <c r="W28" s="23" t="s">
        <v>244</v>
      </c>
      <c r="X28" s="23" t="s">
        <v>244</v>
      </c>
    </row>
    <row r="29" spans="1:24" s="29" customFormat="1" ht="12.75" hidden="1" outlineLevel="2" x14ac:dyDescent="0.25">
      <c r="A29" s="138" t="s">
        <v>444</v>
      </c>
      <c r="B29" s="138" t="s">
        <v>444</v>
      </c>
      <c r="C29" s="140" t="s">
        <v>239</v>
      </c>
      <c r="D29" s="23" t="s">
        <v>520</v>
      </c>
      <c r="E29" s="23" t="s">
        <v>144</v>
      </c>
      <c r="F29" s="23" t="s">
        <v>144</v>
      </c>
      <c r="G29" s="23" t="s">
        <v>144</v>
      </c>
      <c r="H29" s="23" t="s">
        <v>303</v>
      </c>
      <c r="I29" s="23" t="s">
        <v>144</v>
      </c>
      <c r="J29" s="23" t="s">
        <v>144</v>
      </c>
      <c r="K29" s="23" t="s">
        <v>144</v>
      </c>
      <c r="L29" s="23" t="s">
        <v>144</v>
      </c>
      <c r="M29" s="23" t="s">
        <v>144</v>
      </c>
      <c r="N29" s="23" t="s">
        <v>144</v>
      </c>
      <c r="O29" s="23"/>
      <c r="P29" s="23" t="s">
        <v>144</v>
      </c>
      <c r="Q29" s="23" t="s">
        <v>144</v>
      </c>
      <c r="R29" s="23" t="s">
        <v>144</v>
      </c>
      <c r="S29" s="23" t="s">
        <v>144</v>
      </c>
      <c r="T29" s="23" t="s">
        <v>144</v>
      </c>
      <c r="U29" s="23" t="s">
        <v>144</v>
      </c>
      <c r="V29" s="23" t="s">
        <v>144</v>
      </c>
      <c r="W29" s="23" t="s">
        <v>144</v>
      </c>
      <c r="X29" s="23" t="s">
        <v>144</v>
      </c>
    </row>
    <row r="30" spans="1:24" s="29" customFormat="1" ht="25.5" hidden="1" outlineLevel="2" x14ac:dyDescent="0.25">
      <c r="A30" s="134" t="s">
        <v>441</v>
      </c>
      <c r="B30" s="138" t="s">
        <v>442</v>
      </c>
      <c r="C30" s="139" t="s">
        <v>237</v>
      </c>
      <c r="D30" s="23">
        <v>0</v>
      </c>
      <c r="E30" s="23">
        <v>0</v>
      </c>
      <c r="F30" s="23" t="s">
        <v>358</v>
      </c>
      <c r="G30" s="23" t="s">
        <v>357</v>
      </c>
      <c r="H30" s="23">
        <v>0</v>
      </c>
      <c r="I30" s="23" t="s">
        <v>390</v>
      </c>
      <c r="J30" s="23" t="s">
        <v>391</v>
      </c>
      <c r="K30" s="23" t="s">
        <v>392</v>
      </c>
      <c r="L30" s="23" t="s">
        <v>393</v>
      </c>
      <c r="M30" s="23" t="s">
        <v>394</v>
      </c>
      <c r="N30" s="23" t="s">
        <v>395</v>
      </c>
      <c r="O30" s="23" t="s">
        <v>396</v>
      </c>
      <c r="P30" s="23" t="s">
        <v>397</v>
      </c>
      <c r="Q30" s="23" t="s">
        <v>398</v>
      </c>
      <c r="R30" s="23" t="s">
        <v>399</v>
      </c>
      <c r="S30" s="23" t="s">
        <v>400</v>
      </c>
      <c r="T30" s="23" t="s">
        <v>401</v>
      </c>
      <c r="U30" s="23" t="s">
        <v>526</v>
      </c>
      <c r="V30" s="23" t="s">
        <v>285</v>
      </c>
      <c r="W30" s="23" t="s">
        <v>286</v>
      </c>
      <c r="X30" s="23" t="s">
        <v>287</v>
      </c>
    </row>
    <row r="31" spans="1:24" s="29" customFormat="1" ht="114.75" hidden="1" outlineLevel="2" x14ac:dyDescent="0.25">
      <c r="A31" s="134" t="s">
        <v>441</v>
      </c>
      <c r="B31" s="138" t="s">
        <v>443</v>
      </c>
      <c r="C31" s="141" t="s">
        <v>560</v>
      </c>
      <c r="D31" s="23" t="e">
        <v>#N/A</v>
      </c>
      <c r="E31" s="23" t="e">
        <v>#N/A</v>
      </c>
      <c r="F31" s="92" t="s">
        <v>557</v>
      </c>
      <c r="G31" s="92" t="s">
        <v>553</v>
      </c>
      <c r="H31" s="23" t="e">
        <v>#N/A</v>
      </c>
      <c r="I31" s="92" t="s">
        <v>61</v>
      </c>
      <c r="J31" s="92" t="s">
        <v>62</v>
      </c>
      <c r="K31" s="92" t="s">
        <v>63</v>
      </c>
      <c r="L31" s="92" t="s">
        <v>64</v>
      </c>
      <c r="M31" s="92" t="s">
        <v>146</v>
      </c>
      <c r="N31" s="92" t="s">
        <v>402</v>
      </c>
      <c r="O31" s="92" t="s">
        <v>403</v>
      </c>
      <c r="P31" s="92" t="s">
        <v>67</v>
      </c>
      <c r="Q31" s="92" t="s">
        <v>404</v>
      </c>
      <c r="R31" s="92" t="s">
        <v>662</v>
      </c>
      <c r="S31" s="92" t="s">
        <v>661</v>
      </c>
      <c r="T31" s="92" t="s">
        <v>405</v>
      </c>
      <c r="U31" s="142" t="s">
        <v>527</v>
      </c>
      <c r="V31" s="92" t="s">
        <v>198</v>
      </c>
      <c r="W31" s="92" t="s">
        <v>562</v>
      </c>
      <c r="X31" s="92" t="s">
        <v>297</v>
      </c>
    </row>
    <row r="32" spans="1:24" s="29" customFormat="1" ht="12.75" hidden="1" outlineLevel="2" x14ac:dyDescent="0.25">
      <c r="A32" s="138" t="s">
        <v>444</v>
      </c>
      <c r="B32" s="138" t="s">
        <v>444</v>
      </c>
      <c r="C32" s="141" t="s">
        <v>238</v>
      </c>
      <c r="D32" s="23" t="e">
        <v>#N/A</v>
      </c>
      <c r="E32" s="23" t="e">
        <v>#N/A</v>
      </c>
      <c r="F32" s="23" t="s">
        <v>262</v>
      </c>
      <c r="G32" s="23" t="s">
        <v>262</v>
      </c>
      <c r="H32" s="23" t="e">
        <v>#N/A</v>
      </c>
      <c r="I32" s="23" t="s">
        <v>262</v>
      </c>
      <c r="J32" s="23" t="s">
        <v>262</v>
      </c>
      <c r="K32" s="23" t="s">
        <v>262</v>
      </c>
      <c r="L32" s="23" t="s">
        <v>262</v>
      </c>
      <c r="M32" s="23" t="s">
        <v>262</v>
      </c>
      <c r="N32" s="23" t="s">
        <v>263</v>
      </c>
      <c r="O32" s="23" t="s">
        <v>262</v>
      </c>
      <c r="P32" s="23" t="s">
        <v>262</v>
      </c>
      <c r="Q32" s="23" t="s">
        <v>262</v>
      </c>
      <c r="R32" s="23" t="s">
        <v>264</v>
      </c>
      <c r="S32" s="23" t="s">
        <v>262</v>
      </c>
      <c r="T32" s="23" t="s">
        <v>264</v>
      </c>
      <c r="U32" s="23" t="s">
        <v>263</v>
      </c>
      <c r="V32" s="23" t="s">
        <v>262</v>
      </c>
      <c r="W32" s="23" t="s">
        <v>262</v>
      </c>
      <c r="X32" s="23" t="s">
        <v>262</v>
      </c>
    </row>
    <row r="33" spans="1:24" s="29" customFormat="1" ht="12.75" hidden="1" outlineLevel="2" x14ac:dyDescent="0.25">
      <c r="A33" s="138" t="s">
        <v>444</v>
      </c>
      <c r="B33" s="138" t="s">
        <v>444</v>
      </c>
      <c r="C33" s="140" t="s">
        <v>239</v>
      </c>
      <c r="D33" s="23" t="e">
        <v>#N/A</v>
      </c>
      <c r="E33" s="23" t="e">
        <v>#N/A</v>
      </c>
      <c r="F33" s="23" t="s">
        <v>300</v>
      </c>
      <c r="G33" s="23" t="s">
        <v>300</v>
      </c>
      <c r="H33" s="23" t="e">
        <v>#N/A</v>
      </c>
      <c r="I33" s="23" t="s">
        <v>303</v>
      </c>
      <c r="J33" s="23" t="s">
        <v>303</v>
      </c>
      <c r="K33" s="23" t="s">
        <v>303</v>
      </c>
      <c r="L33" s="23" t="s">
        <v>303</v>
      </c>
      <c r="M33" s="23" t="s">
        <v>303</v>
      </c>
      <c r="N33" s="23" t="s">
        <v>299</v>
      </c>
      <c r="O33" s="23" t="s">
        <v>369</v>
      </c>
      <c r="P33" s="23" t="s">
        <v>406</v>
      </c>
      <c r="Q33" s="23" t="s">
        <v>303</v>
      </c>
      <c r="R33" s="23" t="s">
        <v>303</v>
      </c>
      <c r="S33" s="23" t="s">
        <v>303</v>
      </c>
      <c r="T33" s="23" t="s">
        <v>303</v>
      </c>
      <c r="U33" s="143" t="s">
        <v>528</v>
      </c>
      <c r="V33" s="23" t="s">
        <v>300</v>
      </c>
      <c r="W33" s="23" t="s">
        <v>144</v>
      </c>
      <c r="X33" s="23" t="s">
        <v>306</v>
      </c>
    </row>
    <row r="34" spans="1:24"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row>
    <row r="35" spans="1:24" s="29" customFormat="1" ht="12.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23" t="e">
        <v>#N/A</v>
      </c>
      <c r="Q35" s="23" t="e">
        <v>#N/A</v>
      </c>
      <c r="R35" s="23" t="e">
        <v>#N/A</v>
      </c>
      <c r="S35" s="23" t="e">
        <v>#N/A</v>
      </c>
      <c r="T35" s="23" t="e">
        <v>#N/A</v>
      </c>
      <c r="U35" s="23" t="e">
        <v>#N/A</v>
      </c>
      <c r="V35" s="23" t="e">
        <v>#N/A</v>
      </c>
      <c r="W35" s="23" t="e">
        <v>#N/A</v>
      </c>
      <c r="X35" s="23" t="e">
        <v>#N/A</v>
      </c>
    </row>
    <row r="36" spans="1:24"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e">
        <v>#N/A</v>
      </c>
      <c r="Q36" s="23" t="e">
        <v>#N/A</v>
      </c>
      <c r="R36" s="23" t="e">
        <v>#N/A</v>
      </c>
      <c r="S36" s="23" t="e">
        <v>#N/A</v>
      </c>
      <c r="T36" s="23" t="e">
        <v>#N/A</v>
      </c>
      <c r="U36" s="23" t="e">
        <v>#N/A</v>
      </c>
      <c r="V36" s="23" t="e">
        <v>#N/A</v>
      </c>
      <c r="W36" s="23" t="e">
        <v>#N/A</v>
      </c>
      <c r="X36" s="23" t="e">
        <v>#N/A</v>
      </c>
    </row>
    <row r="37" spans="1:24"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e">
        <v>#N/A</v>
      </c>
      <c r="Q37" s="23" t="e">
        <v>#N/A</v>
      </c>
      <c r="R37" s="23" t="e">
        <v>#N/A</v>
      </c>
      <c r="S37" s="23" t="e">
        <v>#N/A</v>
      </c>
      <c r="T37" s="23" t="e">
        <v>#N/A</v>
      </c>
      <c r="U37" s="23" t="e">
        <v>#N/A</v>
      </c>
      <c r="V37" s="23" t="e">
        <v>#N/A</v>
      </c>
      <c r="W37" s="23" t="e">
        <v>#N/A</v>
      </c>
      <c r="X37" s="23" t="e">
        <v>#N/A</v>
      </c>
    </row>
    <row r="38" spans="1:24" s="29" customFormat="1" ht="12.75" hidden="1" outlineLevel="2" x14ac:dyDescent="0.25">
      <c r="A38" s="134" t="s">
        <v>441</v>
      </c>
      <c r="B38" s="134" t="s">
        <v>445</v>
      </c>
      <c r="C38" s="134" t="s">
        <v>446</v>
      </c>
    </row>
    <row r="39" spans="1:24"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row>
    <row r="40" spans="1:24"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row>
    <row r="41" spans="1:24" s="29" customFormat="1" ht="63.75" x14ac:dyDescent="0.25">
      <c r="A41" s="134" t="s">
        <v>441</v>
      </c>
      <c r="B41" s="134" t="s">
        <v>427</v>
      </c>
      <c r="C41" s="134" t="s">
        <v>232</v>
      </c>
      <c r="D41" s="122" t="s">
        <v>664</v>
      </c>
      <c r="E41" s="122" t="s">
        <v>1</v>
      </c>
      <c r="F41" s="122" t="s">
        <v>49</v>
      </c>
      <c r="G41" s="122" t="s">
        <v>48</v>
      </c>
      <c r="H41" s="122" t="s">
        <v>60</v>
      </c>
      <c r="I41" s="122" t="s">
        <v>61</v>
      </c>
      <c r="J41" s="122" t="s">
        <v>62</v>
      </c>
      <c r="K41" s="122" t="s">
        <v>63</v>
      </c>
      <c r="L41" s="122" t="s">
        <v>64</v>
      </c>
      <c r="M41" s="122" t="s">
        <v>146</v>
      </c>
      <c r="N41" s="122" t="s">
        <v>66</v>
      </c>
      <c r="O41" s="122" t="s">
        <v>68</v>
      </c>
      <c r="P41" s="122" t="s">
        <v>67</v>
      </c>
      <c r="Q41" s="122" t="s">
        <v>69</v>
      </c>
      <c r="R41" s="122" t="s">
        <v>70</v>
      </c>
      <c r="S41" s="122" t="s">
        <v>71</v>
      </c>
      <c r="T41" s="122" t="s">
        <v>72</v>
      </c>
      <c r="U41" s="122" t="s">
        <v>606</v>
      </c>
      <c r="V41" s="122" t="s">
        <v>198</v>
      </c>
      <c r="W41" s="122" t="s">
        <v>199</v>
      </c>
      <c r="X41" s="122" t="s">
        <v>145</v>
      </c>
    </row>
    <row r="42" spans="1:24"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c r="M42" s="97">
        <v>10</v>
      </c>
      <c r="N42" s="97">
        <v>11</v>
      </c>
      <c r="O42" s="97">
        <v>12</v>
      </c>
      <c r="P42" s="97">
        <v>13</v>
      </c>
      <c r="Q42" s="97">
        <v>14</v>
      </c>
      <c r="R42" s="97">
        <v>15</v>
      </c>
      <c r="S42" s="97">
        <v>16</v>
      </c>
      <c r="T42" s="97">
        <v>17</v>
      </c>
      <c r="U42" s="97">
        <v>18</v>
      </c>
      <c r="V42" s="97">
        <v>19</v>
      </c>
      <c r="W42" s="97">
        <v>20</v>
      </c>
      <c r="X42" s="97">
        <v>21</v>
      </c>
    </row>
    <row r="43" spans="1:24" s="150" customFormat="1" ht="12.75" x14ac:dyDescent="0.25">
      <c r="A43" s="134" t="s">
        <v>441</v>
      </c>
      <c r="B43" s="134" t="s">
        <v>426</v>
      </c>
      <c r="C43" s="134" t="s">
        <v>431</v>
      </c>
      <c r="D43" s="99">
        <v>10104201</v>
      </c>
      <c r="E43" s="99">
        <v>10104202</v>
      </c>
      <c r="F43" s="99">
        <v>10104203</v>
      </c>
      <c r="G43" s="99">
        <v>10104204</v>
      </c>
      <c r="H43" s="99">
        <v>10104205</v>
      </c>
      <c r="I43" s="99">
        <v>10104206</v>
      </c>
      <c r="J43" s="99">
        <v>10104207</v>
      </c>
      <c r="K43" s="99">
        <v>10104208</v>
      </c>
      <c r="L43" s="99">
        <v>10104209</v>
      </c>
      <c r="M43" s="99">
        <v>10104210</v>
      </c>
      <c r="N43" s="99">
        <v>10104211</v>
      </c>
      <c r="O43" s="99">
        <v>10104212</v>
      </c>
      <c r="P43" s="99">
        <v>10104213</v>
      </c>
      <c r="Q43" s="99">
        <v>10104214</v>
      </c>
      <c r="R43" s="99">
        <v>10104215</v>
      </c>
      <c r="S43" s="99">
        <v>10104216</v>
      </c>
      <c r="T43" s="99">
        <v>10104217</v>
      </c>
      <c r="U43" s="99">
        <v>10104218</v>
      </c>
      <c r="V43" s="99">
        <v>10104219</v>
      </c>
      <c r="W43" s="99">
        <v>10104220</v>
      </c>
      <c r="X43" s="99">
        <v>10104221</v>
      </c>
    </row>
    <row r="44" spans="1:24" s="150" customFormat="1" ht="25.5" x14ac:dyDescent="0.25">
      <c r="A44" s="134" t="s">
        <v>441</v>
      </c>
      <c r="B44" s="134" t="s">
        <v>448</v>
      </c>
      <c r="C44" s="134" t="s">
        <v>449</v>
      </c>
      <c r="D44" s="100" t="s">
        <v>127</v>
      </c>
      <c r="E44" s="101" t="s">
        <v>134</v>
      </c>
      <c r="F44" s="100" t="s">
        <v>127</v>
      </c>
      <c r="G44" s="100" t="s">
        <v>127</v>
      </c>
      <c r="H44" s="100" t="s">
        <v>136</v>
      </c>
      <c r="I44" s="100" t="s">
        <v>136</v>
      </c>
      <c r="J44" s="100" t="s">
        <v>136</v>
      </c>
      <c r="K44" s="100" t="s">
        <v>136</v>
      </c>
      <c r="L44" s="101" t="s">
        <v>136</v>
      </c>
      <c r="M44" s="100" t="s">
        <v>136</v>
      </c>
      <c r="N44" s="100" t="s">
        <v>128</v>
      </c>
      <c r="O44" s="100" t="s">
        <v>137</v>
      </c>
      <c r="P44" s="100" t="s">
        <v>136</v>
      </c>
      <c r="Q44" s="100" t="s">
        <v>136</v>
      </c>
      <c r="R44" s="100" t="s">
        <v>136</v>
      </c>
      <c r="S44" s="100" t="s">
        <v>136</v>
      </c>
      <c r="T44" s="100" t="s">
        <v>136</v>
      </c>
      <c r="U44" s="101" t="s">
        <v>506</v>
      </c>
      <c r="V44" s="101" t="s">
        <v>127</v>
      </c>
      <c r="W44" s="100" t="s">
        <v>134</v>
      </c>
      <c r="X44" s="101" t="s">
        <v>127</v>
      </c>
    </row>
    <row r="45" spans="1:24" s="150" customFormat="1" ht="76.5" x14ac:dyDescent="0.25">
      <c r="A45" s="134" t="s">
        <v>450</v>
      </c>
      <c r="B45" s="134" t="s">
        <v>451</v>
      </c>
      <c r="C45" s="134" t="s">
        <v>452</v>
      </c>
      <c r="D45" s="103"/>
      <c r="E45" s="104"/>
      <c r="F45" s="103"/>
      <c r="G45" s="103"/>
      <c r="H45" s="103"/>
      <c r="I45" s="103"/>
      <c r="J45" s="103"/>
      <c r="K45" s="103"/>
      <c r="L45" s="104"/>
      <c r="M45" s="103"/>
      <c r="N45" s="103"/>
      <c r="O45" s="103"/>
      <c r="P45" s="103"/>
      <c r="Q45" s="103"/>
      <c r="R45" s="103"/>
      <c r="S45" s="103"/>
      <c r="T45" s="103"/>
      <c r="U45" s="104" t="s">
        <v>223</v>
      </c>
      <c r="V45" s="104"/>
      <c r="W45" s="103"/>
      <c r="X45" s="104"/>
    </row>
    <row r="46" spans="1:24" s="150" customFormat="1" ht="12.75" x14ac:dyDescent="0.25">
      <c r="A46" s="134" t="s">
        <v>450</v>
      </c>
      <c r="B46" s="134" t="s">
        <v>453</v>
      </c>
      <c r="C46" s="134" t="s">
        <v>454</v>
      </c>
      <c r="D46" s="106"/>
      <c r="E46" s="107"/>
      <c r="F46" s="106"/>
      <c r="G46" s="106"/>
      <c r="H46" s="106"/>
      <c r="I46" s="106"/>
      <c r="J46" s="106"/>
      <c r="K46" s="106"/>
      <c r="L46" s="107"/>
      <c r="M46" s="106"/>
      <c r="N46" s="106"/>
      <c r="O46" s="106"/>
      <c r="P46" s="106"/>
      <c r="Q46" s="106"/>
      <c r="R46" s="106"/>
      <c r="S46" s="106"/>
      <c r="T46" s="106"/>
      <c r="U46" s="107" t="s">
        <v>593</v>
      </c>
      <c r="V46" s="107"/>
      <c r="W46" s="106"/>
      <c r="X46" s="107"/>
    </row>
    <row r="47" spans="1:24" s="29" customFormat="1" ht="12.75" x14ac:dyDescent="0.25">
      <c r="A47" s="93" t="s">
        <v>455</v>
      </c>
      <c r="B47" s="134"/>
      <c r="C47" s="134"/>
    </row>
    <row r="48" spans="1:24" x14ac:dyDescent="0.25">
      <c r="A48" s="134" t="s">
        <v>456</v>
      </c>
      <c r="B48" s="134" t="s">
        <v>457</v>
      </c>
      <c r="C48" s="134" t="s">
        <v>458</v>
      </c>
      <c r="D48" s="110"/>
      <c r="E48" s="110"/>
      <c r="F48" s="110" t="s">
        <v>174</v>
      </c>
      <c r="G48" s="110" t="s">
        <v>174</v>
      </c>
      <c r="H48" s="110" t="s">
        <v>170</v>
      </c>
      <c r="I48" s="110" t="s">
        <v>170</v>
      </c>
      <c r="J48" s="110" t="s">
        <v>170</v>
      </c>
      <c r="K48" s="110" t="s">
        <v>171</v>
      </c>
      <c r="L48" s="110" t="s">
        <v>170</v>
      </c>
      <c r="M48" s="110" t="s">
        <v>170</v>
      </c>
      <c r="N48" s="110" t="s">
        <v>170</v>
      </c>
      <c r="O48" s="110" t="s">
        <v>177</v>
      </c>
      <c r="P48" s="110" t="s">
        <v>177</v>
      </c>
      <c r="Q48" s="110" t="s">
        <v>178</v>
      </c>
      <c r="R48" s="110" t="s">
        <v>179</v>
      </c>
      <c r="S48" s="110" t="s">
        <v>180</v>
      </c>
      <c r="T48" s="110" t="s">
        <v>181</v>
      </c>
      <c r="U48" s="110" t="s">
        <v>149</v>
      </c>
      <c r="V48" s="110" t="s">
        <v>149</v>
      </c>
      <c r="W48" s="110" t="s">
        <v>149</v>
      </c>
      <c r="X48" s="110"/>
    </row>
    <row r="49" spans="1:33" s="150" customFormat="1" ht="12.75" x14ac:dyDescent="0.25">
      <c r="A49" s="93" t="s">
        <v>459</v>
      </c>
      <c r="B49" s="134"/>
      <c r="C49" s="134"/>
      <c r="D49" s="102"/>
      <c r="E49" s="24"/>
      <c r="F49" s="102"/>
      <c r="G49" s="102"/>
      <c r="H49" s="102"/>
      <c r="I49" s="102"/>
      <c r="J49" s="102"/>
      <c r="K49" s="102"/>
      <c r="L49" s="24"/>
      <c r="M49" s="102"/>
      <c r="N49" s="102"/>
      <c r="O49" s="102"/>
      <c r="P49" s="102"/>
      <c r="Q49" s="102"/>
      <c r="R49" s="102"/>
      <c r="S49" s="102"/>
      <c r="T49" s="102"/>
      <c r="U49" s="24"/>
      <c r="V49" s="24"/>
      <c r="W49" s="102"/>
      <c r="X49" s="24"/>
    </row>
    <row r="50" spans="1:33" s="29" customFormat="1" ht="76.5" x14ac:dyDescent="0.25">
      <c r="A50" s="134" t="s">
        <v>460</v>
      </c>
      <c r="B50" s="134" t="s">
        <v>428</v>
      </c>
      <c r="C50" s="134" t="s">
        <v>432</v>
      </c>
      <c r="D50" s="113"/>
      <c r="E50" s="113"/>
      <c r="F50" s="113" t="str">
        <f>"Если гр"&amp;'10103'!T43&amp;" = 1, то гр"&amp;F43&amp;" = гр"&amp;'10103'!K43&amp;""</f>
        <v>Если гр10103217 = 1, то гр10104203 = гр10103208</v>
      </c>
      <c r="G50" s="113" t="str">
        <f>"Если гр"&amp;'10103'!T43&amp;" = 1, то гр"&amp;G43&amp;" = гр"&amp;'10103'!J43&amp;""</f>
        <v>Если гр10103217 = 1, то гр10104204 = гр10103207</v>
      </c>
      <c r="H50" s="113" t="str">
        <f>"Если гр"&amp;G43&amp;" = гр"&amp;'10103'!J43&amp;" и гр"&amp;F43&amp;" = гр"&amp;'10103'!K43&amp;", то гр"&amp;H43&amp;" = ∑гр"&amp;'10103'!X43&amp;" применительно к уникальному идентификатору иностранного ВЗЛ по гр"&amp;'10103'!K43&amp;" и гр"&amp;'10103'!J43&amp;""</f>
        <v>Если гр10104204 = гр10103207 и гр10104203 = гр10103208, то гр10104205 = ∑гр10103221 применительно к уникальному идентификатору иностранного ВЗЛ по гр10103208 и гр10103207</v>
      </c>
      <c r="I50" s="113"/>
      <c r="J50" s="113"/>
      <c r="K50" s="113"/>
      <c r="L50" s="113"/>
      <c r="M50" s="113"/>
      <c r="N50" s="113"/>
      <c r="O50" s="113" t="str">
        <f>"Если гр"&amp;G43&amp;" = гр"&amp;'10103'!J43&amp;" и гр"&amp;F43&amp;" = гр"&amp;'10103'!K43&amp;", то гр"&amp;O43&amp;" = гр"&amp;'10103'!N43&amp;""</f>
        <v>Если гр10104204 = гр10103207 и гр10104203 = гр10103208, то гр10104212 = гр10103211</v>
      </c>
      <c r="P50" s="113"/>
      <c r="Q50" s="113" t="str">
        <f>"Если гр"&amp;'10102'!H43&amp;" = гр"&amp;'10103'!F43&amp;" и гр"&amp;'10103'!K43&amp;" = гр"&amp;F43&amp;", то гр"&amp;Q43&amp;" = ∑гр"&amp;'10102'!AE43&amp;" по строкам регистра 10102, которые относятся к уникальному идентификатору по гр"&amp;'10103'!J43&amp;" и гр"&amp;'10103'!K43&amp;""</f>
        <v>Если гр10102205 = гр10103203 и гр10103208 = гр10104203, то гр10104214 = ∑гр10102228 по строкам регистра 10102, которые относятся к уникальному идентификатору по гр10103207 и гр10103208</v>
      </c>
      <c r="R50" s="113"/>
      <c r="S50" s="113"/>
      <c r="T50" s="152"/>
      <c r="U50" s="113"/>
      <c r="V50" s="113"/>
      <c r="W50" s="152"/>
      <c r="X50" s="113"/>
      <c r="Y50" s="150"/>
      <c r="Z50" s="150"/>
      <c r="AA50" s="150"/>
      <c r="AB50" s="150"/>
      <c r="AC50" s="150"/>
      <c r="AD50" s="150"/>
      <c r="AE50" s="150"/>
      <c r="AF50" s="150"/>
      <c r="AG50" s="150"/>
    </row>
    <row r="51" spans="1:33" s="29" customFormat="1" ht="25.5" x14ac:dyDescent="0.25">
      <c r="A51" s="134" t="s">
        <v>460</v>
      </c>
      <c r="B51" s="134" t="s">
        <v>461</v>
      </c>
      <c r="C51" s="134" t="s">
        <v>462</v>
      </c>
      <c r="D51" s="115"/>
      <c r="E51" s="115"/>
      <c r="F51" s="115"/>
      <c r="G51" s="115"/>
      <c r="H51" s="115"/>
      <c r="I51" s="115"/>
      <c r="J51" s="115"/>
      <c r="K51" s="115"/>
      <c r="L51" s="115"/>
      <c r="M51" s="115" t="str">
        <f>"Заполняется, если гр"&amp;L43&amp;" &gt; 0"</f>
        <v>Заполняется, если гр10104209 &gt; 0</v>
      </c>
      <c r="N51" s="115" t="str">
        <f>"Заполняется, если гр"&amp;L43&amp;" &gt; 0"</f>
        <v>Заполняется, если гр10104209 &gt; 0</v>
      </c>
      <c r="O51" s="115" t="str">
        <f>"Заполняется, если гр"&amp;N43&amp;" = 1"</f>
        <v>Заполняется, если гр10104211 = 1</v>
      </c>
      <c r="P51" s="115" t="str">
        <f>"Заполняется, если гр"&amp;N43&amp;" = 1"</f>
        <v>Заполняется, если гр10104211 = 1</v>
      </c>
      <c r="Q51" s="115"/>
      <c r="R51" s="115" t="str">
        <f>"Заполняется, если гр"&amp;N43&amp;" = 1"</f>
        <v>Заполняется, если гр10104211 = 1</v>
      </c>
      <c r="S51" s="115" t="str">
        <f>"Заполняется, если гр"&amp;N43&amp;" = 1"</f>
        <v>Заполняется, если гр10104211 = 1</v>
      </c>
      <c r="T51" s="115" t="str">
        <f>"Заполняется, если гр"&amp;N43&amp;" = 1"</f>
        <v>Заполняется, если гр10104211 = 1</v>
      </c>
      <c r="U51" s="115"/>
      <c r="V51" s="115"/>
      <c r="W51" s="115"/>
      <c r="X51" s="115"/>
    </row>
    <row r="52" spans="1:33" s="29" customFormat="1" ht="51" x14ac:dyDescent="0.25">
      <c r="A52" s="134" t="s">
        <v>460</v>
      </c>
      <c r="B52" s="134" t="s">
        <v>463</v>
      </c>
      <c r="C52" s="134" t="s">
        <v>464</v>
      </c>
      <c r="D52" s="117"/>
      <c r="E52" s="117"/>
      <c r="F52" s="117"/>
      <c r="G52" s="117"/>
      <c r="H52" s="117"/>
      <c r="I52" s="117"/>
      <c r="J52" s="117"/>
      <c r="K52" s="117"/>
      <c r="L52" s="117" t="str">
        <f>"гр"&amp;L43&amp;" = гр"&amp;I43&amp;" - (гр"&amp;J43&amp;" - гр"&amp;K43&amp;")"</f>
        <v>гр10104209 = гр10104206 - (гр10104207 - гр10104208)</v>
      </c>
      <c r="M52" s="117" t="str">
        <f>"гр"&amp;M43&amp;" = гр"&amp;H43&amp;" / гр"&amp;L43</f>
        <v>гр10104210 = гр10104205 / гр10104209</v>
      </c>
      <c r="N52" s="117" t="str">
        <f>"Если гр"&amp;C8&amp;" = 2 или 3 и гр"&amp;M43&amp;" &gt; 3 или гр"&amp;M43&amp;" = ПУСТО, то гр"&amp;N43&amp;" = 1, или
Если гр"&amp;C8&amp;" = 1 и гр"&amp;M43&amp;" &gt; 12,5 или гр"&amp;M43&amp;" = ПУСТО, то гр"&amp;N43&amp;" = 1, или
Если гр"&amp;C8&amp;" = 2 или 3 и гр"&amp;M43&amp;" &lt; 3, то гр"&amp;N43&amp;" = 2, или
Если гр"&amp;C8&amp;" = 1 и гр"&amp;M43&amp;" &lt; 12,5, то гр"&amp;N43&amp;" = 2"</f>
        <v>Если гр10104103 = 2 или 3 и гр10104210 &gt; 3 или гр10104210 = ПУСТО, то гр10104211 = 1, или
Если гр10104103 = 1 и гр10104210 &gt; 12,5 или гр10104210 = ПУСТО, то гр10104211 = 1, или
Если гр10104103 = 2 или 3 и гр10104210 &lt; 3, то гр10104211 = 2, или
Если гр10104103 = 1 и гр10104210 &lt; 12,5, то гр10104211 = 2</v>
      </c>
      <c r="O52" s="117"/>
      <c r="P52" s="117" t="str">
        <f>"Если гр"&amp;C8&amp;" = 1 и если гр"&amp;N43&amp;" = 1, то гр"&amp;P43&amp;" = гр"&amp;H43&amp;" / (гр"&amp;L43&amp;"*гр"&amp;O43&amp;"/100) / 12,5 или
Если гр"&amp;C8&amp;" = 2 или 3 и если гр"&amp;N43&amp;" = 1, то гр"&amp;P43&amp;" = гр"&amp;H43&amp;" / (гр"&amp;L43&amp;"*гр"&amp;O43&amp;"/100) / 3"</f>
        <v>Если гр10104103 = 1 и если гр10104211 = 1, то гр10104213 = гр10104205 / (гр10104209*гр10104212/100) / 12,5 или
Если гр10104103 = 2 или 3 и если гр10104211 = 1, то гр10104213 = гр10104205 / (гр10104209*гр10104212/100) / 3</v>
      </c>
      <c r="Q52" s="117"/>
      <c r="R52" s="117" t="str">
        <f>"Если гр"&amp;L43&amp;" ≤ 0, то гр"&amp;R43&amp;" = 0 или
Если гр"&amp;L43&amp;" &gt; 0, то гр"&amp;R43&amp;" = гр"&amp;Q43&amp;" / гр"&amp;P43</f>
        <v>Если гр10104209 ≤ 0, то гр10104215 = 0 или
Если гр10104209 &gt; 0, то гр10104215 = гр10104214 / гр10104213</v>
      </c>
      <c r="S52" s="117" t="str">
        <f>"гр"&amp;S43&amp;" ≤ гр"&amp;R43</f>
        <v>гр10104216 ≤ гр10104215</v>
      </c>
      <c r="T52" s="117" t="str">
        <f>"Если гр"&amp;R43&amp;" = 0, то гр"&amp;T43&amp;" = гр"&amp;Q43&amp;" или
Если гр"&amp;Q43&amp;" ≥ гр"&amp;R43&amp;", то гр"&amp;T43&amp;" = (гр"&amp;Q43&amp;" - гр"&amp;R43&amp;") или
Если гр"&amp;Q43&amp;" ≤ гр"&amp;R43&amp;", то гр"&amp;T43&amp;" = 0"</f>
        <v>Если гр10104215 = 0, то гр10104217 = гр10104214 или
Если гр10104214 ≥ гр10104215, то гр10104217 = (гр10104214 - гр10104215) или
Если гр10104214 ≤ гр10104215, то гр10104217 = 0</v>
      </c>
      <c r="U52" s="117"/>
      <c r="V52" s="117"/>
      <c r="W52" s="117"/>
      <c r="X52" s="117"/>
    </row>
    <row r="53" spans="1:33" s="29" customFormat="1" ht="318.75" outlineLevel="2" x14ac:dyDescent="0.25">
      <c r="A53" s="134" t="s">
        <v>460</v>
      </c>
      <c r="B53" s="134" t="s">
        <v>465</v>
      </c>
      <c r="C53" s="134" t="s">
        <v>466</v>
      </c>
      <c r="D53" s="118"/>
      <c r="E53" s="118"/>
      <c r="F53" s="118"/>
      <c r="G53" s="118"/>
      <c r="H53" s="118"/>
      <c r="I53" s="118"/>
      <c r="J53" s="118"/>
      <c r="K53" s="118"/>
      <c r="L53" s="118" t="s">
        <v>657</v>
      </c>
      <c r="M53" s="118" t="s">
        <v>658</v>
      </c>
      <c r="N53" s="118" t="s">
        <v>617</v>
      </c>
      <c r="O53" s="118"/>
      <c r="P53" s="118" t="s">
        <v>702</v>
      </c>
      <c r="Q53" s="118"/>
      <c r="R53" s="118" t="s">
        <v>618</v>
      </c>
      <c r="S53" s="118" t="s">
        <v>659</v>
      </c>
      <c r="T53" s="118" t="s">
        <v>619</v>
      </c>
      <c r="U53" s="118"/>
      <c r="V53" s="118"/>
      <c r="W53" s="118"/>
      <c r="X53" s="118"/>
    </row>
    <row r="54" spans="1:33"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ummaryRight="0"/>
  </sheetPr>
  <dimension ref="A1:BA54"/>
  <sheetViews>
    <sheetView zoomScale="25" zoomScaleNormal="25" zoomScaleSheetLayoutView="75" workbookViewId="0">
      <selection activeCell="A14" sqref="A14"/>
    </sheetView>
  </sheetViews>
  <sheetFormatPr defaultColWidth="9.140625" defaultRowHeight="12.75" outlineLevelRow="2" outlineLevelCol="1" x14ac:dyDescent="0.25"/>
  <cols>
    <col min="1" max="1" width="7.7109375" style="61" customWidth="1"/>
    <col min="2" max="2" width="10" style="61" customWidth="1"/>
    <col min="3" max="3" width="12.42578125" style="233" customWidth="1"/>
    <col min="4" max="4" width="43.7109375" style="232" customWidth="1"/>
    <col min="5" max="5" width="28.42578125" style="232" customWidth="1"/>
    <col min="6" max="6" width="46.28515625" style="232" customWidth="1"/>
    <col min="7" max="7" width="47.7109375" style="232" customWidth="1"/>
    <col min="8" max="8" width="18.85546875" style="232" customWidth="1"/>
    <col min="9" max="9" width="17.7109375" style="232" customWidth="1"/>
    <col min="10" max="10" width="55.28515625" style="232" customWidth="1"/>
    <col min="11" max="11" width="16.140625" style="232" customWidth="1"/>
    <col min="12" max="12" width="17.140625" style="232" customWidth="1"/>
    <col min="13" max="13" width="26.7109375" style="232" customWidth="1"/>
    <col min="14" max="14" width="26.28515625" style="232" customWidth="1"/>
    <col min="15" max="15" width="22.28515625" style="232" customWidth="1"/>
    <col min="16" max="16" width="17.28515625" style="232" customWidth="1"/>
    <col min="17" max="17" width="17.7109375" style="232" customWidth="1"/>
    <col min="18" max="18" width="19.7109375" style="232" customWidth="1"/>
    <col min="19" max="19" width="64.7109375" style="232" customWidth="1"/>
    <col min="20" max="20" width="33.85546875" style="232" customWidth="1" outlineLevel="1"/>
    <col min="21" max="21" width="53.28515625" style="232" customWidth="1" outlineLevel="1"/>
    <col min="22" max="22" width="39.85546875" style="232" customWidth="1" outlineLevel="1"/>
    <col min="23" max="23" width="49" style="232" customWidth="1" outlineLevel="1"/>
    <col min="24" max="24" width="70.140625" style="232" customWidth="1"/>
    <col min="25" max="25" width="42" style="232" customWidth="1" outlineLevel="1"/>
    <col min="26" max="26" width="77.28515625" style="232" customWidth="1" outlineLevel="1"/>
    <col min="27" max="27" width="51.28515625" style="232" customWidth="1" outlineLevel="1"/>
    <col min="28" max="28" width="44.28515625" style="232" customWidth="1" outlineLevel="1"/>
    <col min="29" max="29" width="58.85546875" style="232" customWidth="1"/>
    <col min="30" max="30" width="59" style="232" customWidth="1" outlineLevel="1"/>
    <col min="31" max="31" width="50.5703125" style="232" customWidth="1" outlineLevel="1"/>
    <col min="32" max="32" width="53.7109375" style="232" customWidth="1" outlineLevel="1"/>
    <col min="33" max="33" width="47.28515625" style="232" customWidth="1" outlineLevel="1"/>
    <col min="34" max="34" width="57.28515625" style="232" customWidth="1"/>
    <col min="35" max="35" width="65.28515625" style="232" customWidth="1" outlineLevel="1"/>
    <col min="36" max="36" width="39.28515625" style="232" customWidth="1" outlineLevel="1"/>
    <col min="37" max="37" width="47" style="232" customWidth="1" outlineLevel="1"/>
    <col min="38" max="38" width="51.42578125" style="232" customWidth="1" outlineLevel="1"/>
    <col min="39" max="39" width="58.28515625" style="179" customWidth="1"/>
    <col min="40" max="40" width="30.7109375" style="179" customWidth="1" outlineLevel="1"/>
    <col min="41" max="41" width="36" style="179" customWidth="1" outlineLevel="1"/>
    <col min="42" max="42" width="45.7109375" style="179" customWidth="1" outlineLevel="1"/>
    <col min="43" max="43" width="54.42578125" style="179" customWidth="1" outlineLevel="1"/>
    <col min="44" max="44" width="51.7109375" style="179" customWidth="1"/>
    <col min="45" max="45" width="68.7109375" style="179" customWidth="1" outlineLevel="1"/>
    <col min="46" max="46" width="40.7109375" style="179" customWidth="1" outlineLevel="1"/>
    <col min="47" max="47" width="44.28515625" style="179" customWidth="1" outlineLevel="1"/>
    <col min="48" max="48" width="54.7109375" style="179" customWidth="1" outlineLevel="1"/>
    <col min="49" max="49" width="51.7109375" style="179" customWidth="1"/>
    <col min="50" max="50" width="64.7109375" style="179" customWidth="1" outlineLevel="1"/>
    <col min="51" max="51" width="57.42578125" style="179" customWidth="1" outlineLevel="1"/>
    <col min="52" max="52" width="43.28515625" style="179" customWidth="1" outlineLevel="1"/>
    <col min="53" max="53" width="55.85546875" style="179" customWidth="1" outlineLevel="1"/>
    <col min="54" max="16384" width="9.140625" style="232"/>
  </cols>
  <sheetData>
    <row r="1" spans="1:38" s="33" customFormat="1" ht="15" x14ac:dyDescent="0.25">
      <c r="A1" s="120" t="s">
        <v>124</v>
      </c>
      <c r="B1" s="68"/>
      <c r="C1" s="68"/>
      <c r="F1" s="47"/>
      <c r="G1" s="47"/>
      <c r="H1" s="207"/>
      <c r="I1" s="47"/>
      <c r="O1" s="208"/>
      <c r="T1" s="209"/>
      <c r="AK1" s="209"/>
      <c r="AL1" s="209"/>
    </row>
    <row r="2" spans="1:38" s="33" customFormat="1" ht="15" x14ac:dyDescent="0.25">
      <c r="A2" s="70" t="s">
        <v>422</v>
      </c>
      <c r="B2" s="68"/>
      <c r="C2" s="68"/>
      <c r="F2" s="47"/>
      <c r="G2" s="47"/>
      <c r="H2" s="207"/>
      <c r="I2" s="47"/>
      <c r="O2" s="208"/>
      <c r="T2" s="209"/>
      <c r="AK2" s="209"/>
      <c r="AL2" s="209"/>
    </row>
    <row r="3" spans="1:38" s="33" customFormat="1" ht="15" x14ac:dyDescent="0.25">
      <c r="A3" s="71" t="s">
        <v>423</v>
      </c>
      <c r="B3" s="68"/>
      <c r="C3" s="68"/>
      <c r="F3" s="47"/>
      <c r="G3" s="47"/>
      <c r="H3" s="207"/>
      <c r="I3" s="47"/>
      <c r="O3" s="208"/>
      <c r="T3" s="209"/>
      <c r="AK3" s="209"/>
      <c r="AL3" s="209"/>
    </row>
    <row r="4" spans="1:38" s="33" customFormat="1" outlineLevel="1" x14ac:dyDescent="0.25">
      <c r="A4" s="57" t="s">
        <v>424</v>
      </c>
      <c r="B4" s="57" t="s">
        <v>425</v>
      </c>
      <c r="C4" s="57" t="s">
        <v>426</v>
      </c>
      <c r="D4" s="64" t="s">
        <v>427</v>
      </c>
      <c r="E4" s="72"/>
      <c r="F4" s="64" t="s">
        <v>448</v>
      </c>
      <c r="G4" s="64" t="s">
        <v>451</v>
      </c>
      <c r="H4" s="64" t="s">
        <v>453</v>
      </c>
      <c r="I4" s="64" t="s">
        <v>457</v>
      </c>
      <c r="J4" s="64" t="s">
        <v>428</v>
      </c>
    </row>
    <row r="5" spans="1:38" s="33" customFormat="1" ht="25.5" outlineLevel="1" x14ac:dyDescent="0.25">
      <c r="A5" s="57" t="s">
        <v>429</v>
      </c>
      <c r="B5" s="57" t="s">
        <v>430</v>
      </c>
      <c r="C5" s="57" t="s">
        <v>431</v>
      </c>
      <c r="D5" s="64" t="s">
        <v>232</v>
      </c>
      <c r="E5" s="72"/>
      <c r="F5" s="64" t="s">
        <v>449</v>
      </c>
      <c r="G5" s="64" t="s">
        <v>452</v>
      </c>
      <c r="H5" s="64" t="s">
        <v>454</v>
      </c>
      <c r="I5" s="64" t="s">
        <v>458</v>
      </c>
      <c r="J5" s="226" t="s">
        <v>432</v>
      </c>
    </row>
    <row r="6" spans="1:38" s="33" customFormat="1" ht="25.5" outlineLevel="1" x14ac:dyDescent="0.25">
      <c r="A6" s="21">
        <v>1</v>
      </c>
      <c r="B6" s="75" t="s">
        <v>226</v>
      </c>
      <c r="C6" s="32">
        <v>10110101</v>
      </c>
      <c r="D6" s="18" t="s">
        <v>125</v>
      </c>
      <c r="F6" s="130" t="s">
        <v>705</v>
      </c>
      <c r="G6" s="165"/>
      <c r="H6" s="132"/>
      <c r="I6" s="129"/>
      <c r="J6" s="62" t="str">
        <f>"гр"&amp;$C$6&amp;" = гр"&amp;'10101'!$C$6&amp;" и/или гр"&amp;'10102'!$C$6&amp;""</f>
        <v>гр10110101 = гр10101101 и/или гр10102101</v>
      </c>
      <c r="O6" s="208"/>
      <c r="T6" s="209"/>
      <c r="AK6" s="209"/>
      <c r="AL6" s="209"/>
    </row>
    <row r="7" spans="1:38" s="33" customFormat="1" outlineLevel="1" x14ac:dyDescent="0.25">
      <c r="A7" s="21">
        <v>1</v>
      </c>
      <c r="B7" s="75" t="s">
        <v>185</v>
      </c>
      <c r="C7" s="32">
        <v>10110102</v>
      </c>
      <c r="D7" s="33" t="s">
        <v>126</v>
      </c>
      <c r="F7" s="130" t="s">
        <v>127</v>
      </c>
      <c r="G7" s="165"/>
      <c r="H7" s="132"/>
      <c r="I7" s="129"/>
      <c r="J7" s="62" t="str">
        <f>"гр"&amp;$C$7&amp;" = гр"&amp;'10101'!$C$7&amp;" и/или гр"&amp;'10102'!$C$7&amp;""</f>
        <v>гр10110102 = гр10101102 и/или гр10102102</v>
      </c>
      <c r="O7" s="208"/>
      <c r="T7" s="209"/>
      <c r="AK7" s="209"/>
      <c r="AL7" s="209"/>
    </row>
    <row r="8" spans="1:38" s="33" customFormat="1" ht="63.75" outlineLevel="1" x14ac:dyDescent="0.25">
      <c r="A8" s="21">
        <v>1</v>
      </c>
      <c r="B8" s="75" t="s">
        <v>229</v>
      </c>
      <c r="C8" s="32">
        <v>10110103</v>
      </c>
      <c r="D8" s="33" t="s">
        <v>511</v>
      </c>
      <c r="E8" s="227"/>
      <c r="F8" s="130" t="s">
        <v>128</v>
      </c>
      <c r="G8" s="165"/>
      <c r="H8" s="132"/>
      <c r="I8" s="129" t="s">
        <v>509</v>
      </c>
      <c r="J8" s="62" t="str">
        <f>"гр"&amp;$C$8&amp;" = гр"&amp;'10101'!$C$8&amp;" и/или гр"&amp;'10102'!$C$8&amp;""</f>
        <v>гр10110103 = гр10101103 и/или гр10102103</v>
      </c>
      <c r="O8" s="208"/>
      <c r="T8" s="209"/>
      <c r="AK8" s="209"/>
      <c r="AL8" s="209"/>
    </row>
    <row r="9" spans="1:38" s="33" customFormat="1" ht="51" outlineLevel="1" x14ac:dyDescent="0.25">
      <c r="A9" s="21">
        <v>1</v>
      </c>
      <c r="B9" s="75" t="s">
        <v>433</v>
      </c>
      <c r="C9" s="32">
        <v>10110104</v>
      </c>
      <c r="D9" s="33" t="s">
        <v>129</v>
      </c>
      <c r="E9" s="33" t="s">
        <v>227</v>
      </c>
      <c r="F9" s="131" t="s">
        <v>506</v>
      </c>
      <c r="G9" s="165" t="s">
        <v>224</v>
      </c>
      <c r="H9" s="132" t="s">
        <v>507</v>
      </c>
      <c r="I9" s="129"/>
      <c r="J9" s="62"/>
      <c r="L9" s="228"/>
      <c r="O9" s="208"/>
      <c r="T9" s="209"/>
      <c r="AK9" s="209"/>
      <c r="AL9" s="209"/>
    </row>
    <row r="10" spans="1:38" s="33" customFormat="1" ht="51" outlineLevel="1" x14ac:dyDescent="0.25">
      <c r="A10" s="21">
        <v>1</v>
      </c>
      <c r="B10" s="75" t="s">
        <v>434</v>
      </c>
      <c r="C10" s="32">
        <v>10110105</v>
      </c>
      <c r="D10" s="34" t="s">
        <v>130</v>
      </c>
      <c r="E10" s="212" t="s">
        <v>147</v>
      </c>
      <c r="F10" s="131" t="s">
        <v>506</v>
      </c>
      <c r="G10" s="165" t="s">
        <v>224</v>
      </c>
      <c r="H10" s="132" t="s">
        <v>507</v>
      </c>
      <c r="I10" s="129"/>
      <c r="J10" s="62"/>
      <c r="O10" s="208"/>
      <c r="T10" s="209"/>
      <c r="AK10" s="209"/>
      <c r="AL10" s="209"/>
    </row>
    <row r="11" spans="1:38" s="33" customFormat="1" ht="76.5" outlineLevel="1" x14ac:dyDescent="0.25">
      <c r="A11" s="21">
        <v>1</v>
      </c>
      <c r="B11" s="75" t="s">
        <v>435</v>
      </c>
      <c r="C11" s="32">
        <v>10110106</v>
      </c>
      <c r="D11" s="34" t="s">
        <v>596</v>
      </c>
      <c r="E11" s="212"/>
      <c r="F11" s="131" t="s">
        <v>506</v>
      </c>
      <c r="G11" s="165" t="s">
        <v>508</v>
      </c>
      <c r="H11" s="132" t="s">
        <v>610</v>
      </c>
      <c r="I11" s="129"/>
      <c r="J11" s="62" t="str">
        <f>"гр"&amp;$C$11&amp;" = гр"&amp;'10101'!$C$11&amp;" и/или гр"&amp;'10102'!$C$11&amp;""</f>
        <v>гр10110106 = гр10101106 и/или гр10102106</v>
      </c>
      <c r="O11" s="208"/>
      <c r="T11" s="209"/>
      <c r="AK11" s="209"/>
      <c r="AL11" s="209"/>
    </row>
    <row r="12" spans="1:38" s="33" customFormat="1" ht="15" outlineLevel="1" x14ac:dyDescent="0.25">
      <c r="A12" s="21">
        <v>1</v>
      </c>
      <c r="B12" s="75" t="s">
        <v>436</v>
      </c>
      <c r="C12" s="32">
        <v>10110107</v>
      </c>
      <c r="D12" s="33" t="s">
        <v>131</v>
      </c>
      <c r="E12" s="50"/>
      <c r="F12" s="130" t="s">
        <v>704</v>
      </c>
      <c r="G12" s="165"/>
      <c r="H12" s="132"/>
      <c r="I12" s="129"/>
      <c r="J12" s="62" t="str">
        <f>"гр"&amp;$C$12&amp;" = гр"&amp;'10101'!$C$12&amp;" и/или гр"&amp;'10102'!$C$12&amp;""</f>
        <v>гр10110107 = гр10101107 и/или гр10102107</v>
      </c>
      <c r="O12" s="208"/>
      <c r="T12" s="209"/>
      <c r="AK12" s="209"/>
      <c r="AL12" s="209"/>
    </row>
    <row r="13" spans="1:38" s="33" customFormat="1" outlineLevel="1" x14ac:dyDescent="0.25">
      <c r="A13" s="21">
        <v>1</v>
      </c>
      <c r="B13" s="75" t="s">
        <v>437</v>
      </c>
      <c r="C13" s="32">
        <v>10110108</v>
      </c>
      <c r="D13" s="33" t="s">
        <v>0</v>
      </c>
      <c r="E13" s="213">
        <v>10110</v>
      </c>
      <c r="F13" s="130" t="s">
        <v>506</v>
      </c>
      <c r="G13" s="165"/>
      <c r="H13" s="132"/>
      <c r="I13" s="129"/>
      <c r="J13" s="62"/>
      <c r="L13" s="34"/>
      <c r="O13" s="34"/>
      <c r="P13" s="34"/>
      <c r="Q13" s="34"/>
      <c r="R13" s="34"/>
      <c r="S13" s="34"/>
      <c r="T13" s="211"/>
      <c r="U13" s="34"/>
      <c r="AK13" s="209"/>
      <c r="AL13" s="209"/>
    </row>
    <row r="14" spans="1:38" s="33" customFormat="1" ht="60" outlineLevel="1" x14ac:dyDescent="0.25">
      <c r="A14" s="21">
        <v>1</v>
      </c>
      <c r="B14" s="75" t="s">
        <v>438</v>
      </c>
      <c r="C14" s="32">
        <v>10110109</v>
      </c>
      <c r="D14" s="23" t="s">
        <v>132</v>
      </c>
      <c r="E14" s="67" t="s">
        <v>94</v>
      </c>
      <c r="F14" s="130" t="s">
        <v>506</v>
      </c>
      <c r="G14" s="165"/>
      <c r="H14" s="132"/>
      <c r="I14" s="129"/>
      <c r="J14" s="62"/>
      <c r="L14" s="80"/>
      <c r="O14" s="229"/>
      <c r="P14" s="80"/>
      <c r="Q14" s="80"/>
      <c r="R14" s="80"/>
      <c r="S14" s="80"/>
      <c r="T14" s="230"/>
      <c r="U14" s="80"/>
      <c r="AK14" s="209"/>
      <c r="AL14" s="209"/>
    </row>
    <row r="15" spans="1:38" s="33" customFormat="1" outlineLevel="1" x14ac:dyDescent="0.25">
      <c r="A15" s="21">
        <v>1</v>
      </c>
      <c r="B15" s="75" t="s">
        <v>510</v>
      </c>
      <c r="C15" s="32">
        <v>10110110</v>
      </c>
      <c r="D15" s="34" t="s">
        <v>133</v>
      </c>
      <c r="E15" s="231"/>
      <c r="F15" s="131" t="s">
        <v>128</v>
      </c>
      <c r="G15" s="165"/>
      <c r="H15" s="132"/>
      <c r="I15" s="129"/>
      <c r="J15" s="62"/>
      <c r="O15" s="208"/>
      <c r="T15" s="209"/>
      <c r="AK15" s="209"/>
      <c r="AL15" s="209"/>
    </row>
    <row r="16" spans="1:38" s="33" customFormat="1" outlineLevel="1" x14ac:dyDescent="0.25">
      <c r="A16" s="21">
        <v>1</v>
      </c>
      <c r="B16" s="75" t="s">
        <v>230</v>
      </c>
      <c r="C16" s="32">
        <v>10110111</v>
      </c>
      <c r="D16" s="34" t="s">
        <v>235</v>
      </c>
      <c r="E16" s="231"/>
      <c r="F16" s="131" t="s">
        <v>128</v>
      </c>
      <c r="G16" s="165"/>
      <c r="H16" s="132"/>
      <c r="I16" s="129"/>
      <c r="J16" s="62"/>
      <c r="O16" s="208"/>
      <c r="T16" s="209"/>
      <c r="AK16" s="209"/>
      <c r="AL16" s="209"/>
    </row>
    <row r="17" spans="1:47" s="33" customFormat="1" x14ac:dyDescent="0.25">
      <c r="A17" s="37"/>
      <c r="B17" s="37"/>
      <c r="C17" s="37"/>
      <c r="D17" s="34"/>
      <c r="E17" s="34"/>
      <c r="F17" s="34"/>
      <c r="G17" s="34"/>
      <c r="H17" s="29"/>
      <c r="I17" s="228"/>
      <c r="J17" s="80"/>
      <c r="L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s="33" customFormat="1" x14ac:dyDescent="0.25">
      <c r="A18" s="85" t="s">
        <v>439</v>
      </c>
      <c r="B18" s="86"/>
      <c r="C18" s="86"/>
    </row>
    <row r="19" spans="1:47" s="33" customFormat="1" collapsed="1" x14ac:dyDescent="0.25">
      <c r="A19" s="87" t="s">
        <v>440</v>
      </c>
      <c r="B19" s="86"/>
      <c r="C19" s="86"/>
    </row>
    <row r="20" spans="1:47" s="33" customFormat="1" hidden="1" outlineLevel="2" x14ac:dyDescent="0.25">
      <c r="A20" s="57" t="s">
        <v>441</v>
      </c>
      <c r="B20" s="86" t="s">
        <v>442</v>
      </c>
      <c r="C20" s="88" t="s">
        <v>236</v>
      </c>
    </row>
    <row r="21" spans="1:47" s="33" customFormat="1" hidden="1" outlineLevel="2" x14ac:dyDescent="0.25">
      <c r="A21" s="57" t="s">
        <v>441</v>
      </c>
      <c r="B21" s="86" t="s">
        <v>442</v>
      </c>
      <c r="C21" s="89" t="s">
        <v>237</v>
      </c>
    </row>
    <row r="22" spans="1:47" s="33" customFormat="1" hidden="1" outlineLevel="2" x14ac:dyDescent="0.25">
      <c r="A22" s="57" t="s">
        <v>441</v>
      </c>
      <c r="B22" s="86" t="s">
        <v>442</v>
      </c>
      <c r="C22" s="88" t="s">
        <v>237</v>
      </c>
    </row>
    <row r="23" spans="1:47" s="33" customFormat="1" hidden="1" outlineLevel="2" x14ac:dyDescent="0.25">
      <c r="A23" s="57" t="s">
        <v>441</v>
      </c>
      <c r="B23" s="86" t="s">
        <v>443</v>
      </c>
      <c r="C23" s="90" t="s">
        <v>560</v>
      </c>
    </row>
    <row r="24" spans="1:47" s="33" customFormat="1" hidden="1" outlineLevel="2" x14ac:dyDescent="0.25">
      <c r="A24" s="86" t="s">
        <v>444</v>
      </c>
      <c r="B24" s="86" t="s">
        <v>444</v>
      </c>
      <c r="C24" s="90" t="s">
        <v>238</v>
      </c>
    </row>
    <row r="25" spans="1:47" s="33" customFormat="1" hidden="1" outlineLevel="2" x14ac:dyDescent="0.25">
      <c r="A25" s="86" t="s">
        <v>444</v>
      </c>
      <c r="B25" s="86" t="s">
        <v>444</v>
      </c>
      <c r="C25" s="89" t="s">
        <v>239</v>
      </c>
    </row>
    <row r="26" spans="1:47" s="33" customFormat="1" hidden="1" outlineLevel="2" x14ac:dyDescent="0.25">
      <c r="A26" s="57" t="s">
        <v>441</v>
      </c>
      <c r="B26" s="86" t="s">
        <v>442</v>
      </c>
      <c r="C26" s="88" t="s">
        <v>237</v>
      </c>
    </row>
    <row r="27" spans="1:47" s="33" customFormat="1" hidden="1" outlineLevel="2" x14ac:dyDescent="0.25">
      <c r="A27" s="57" t="s">
        <v>441</v>
      </c>
      <c r="B27" s="86" t="s">
        <v>443</v>
      </c>
      <c r="C27" s="90" t="s">
        <v>560</v>
      </c>
    </row>
    <row r="28" spans="1:47" s="33" customFormat="1" hidden="1" outlineLevel="2" x14ac:dyDescent="0.25">
      <c r="A28" s="86" t="s">
        <v>444</v>
      </c>
      <c r="B28" s="86" t="s">
        <v>444</v>
      </c>
      <c r="C28" s="90" t="s">
        <v>238</v>
      </c>
    </row>
    <row r="29" spans="1:47" s="33" customFormat="1" hidden="1" outlineLevel="2" x14ac:dyDescent="0.25">
      <c r="A29" s="86" t="s">
        <v>444</v>
      </c>
      <c r="B29" s="86" t="s">
        <v>444</v>
      </c>
      <c r="C29" s="89" t="s">
        <v>239</v>
      </c>
    </row>
    <row r="30" spans="1:47" s="33" customFormat="1" hidden="1" outlineLevel="2" x14ac:dyDescent="0.25">
      <c r="A30" s="57" t="s">
        <v>441</v>
      </c>
      <c r="B30" s="86" t="s">
        <v>442</v>
      </c>
      <c r="C30" s="88" t="s">
        <v>237</v>
      </c>
    </row>
    <row r="31" spans="1:47" s="33" customFormat="1" hidden="1" outlineLevel="2" x14ac:dyDescent="0.25">
      <c r="A31" s="57" t="s">
        <v>441</v>
      </c>
      <c r="B31" s="86" t="s">
        <v>443</v>
      </c>
      <c r="C31" s="90" t="s">
        <v>560</v>
      </c>
    </row>
    <row r="32" spans="1:47" s="33" customFormat="1" hidden="1" outlineLevel="2" x14ac:dyDescent="0.25">
      <c r="A32" s="86" t="s">
        <v>444</v>
      </c>
      <c r="B32" s="86" t="s">
        <v>444</v>
      </c>
      <c r="C32" s="90" t="s">
        <v>238</v>
      </c>
    </row>
    <row r="33" spans="1:53" s="33" customFormat="1" hidden="1" outlineLevel="2" x14ac:dyDescent="0.25">
      <c r="A33" s="86" t="s">
        <v>444</v>
      </c>
      <c r="B33" s="86" t="s">
        <v>444</v>
      </c>
      <c r="C33" s="89" t="s">
        <v>239</v>
      </c>
    </row>
    <row r="34" spans="1:53" s="33" customFormat="1" hidden="1" outlineLevel="2" x14ac:dyDescent="0.25">
      <c r="A34" s="57" t="s">
        <v>441</v>
      </c>
      <c r="B34" s="86" t="s">
        <v>442</v>
      </c>
      <c r="C34" s="88" t="s">
        <v>237</v>
      </c>
    </row>
    <row r="35" spans="1:53" s="33" customFormat="1" hidden="1" outlineLevel="2" x14ac:dyDescent="0.25">
      <c r="A35" s="57" t="s">
        <v>441</v>
      </c>
      <c r="B35" s="86" t="s">
        <v>443</v>
      </c>
      <c r="C35" s="90" t="s">
        <v>560</v>
      </c>
    </row>
    <row r="36" spans="1:53" s="33" customFormat="1" hidden="1" outlineLevel="2" x14ac:dyDescent="0.25">
      <c r="A36" s="86" t="s">
        <v>444</v>
      </c>
      <c r="B36" s="86" t="s">
        <v>444</v>
      </c>
      <c r="C36" s="90" t="s">
        <v>238</v>
      </c>
    </row>
    <row r="37" spans="1:53" s="33" customFormat="1" hidden="1" outlineLevel="2" x14ac:dyDescent="0.25">
      <c r="A37" s="86" t="s">
        <v>444</v>
      </c>
      <c r="B37" s="86" t="s">
        <v>444</v>
      </c>
      <c r="C37" s="89" t="s">
        <v>239</v>
      </c>
    </row>
    <row r="38" spans="1:53" s="33" customFormat="1" hidden="1" outlineLevel="2" x14ac:dyDescent="0.25">
      <c r="A38" s="57" t="s">
        <v>441</v>
      </c>
      <c r="B38" s="57" t="s">
        <v>445</v>
      </c>
      <c r="C38" s="57" t="s">
        <v>446</v>
      </c>
    </row>
    <row r="39" spans="1:53" s="33" customFormat="1" x14ac:dyDescent="0.25">
      <c r="A39" s="87" t="s">
        <v>447</v>
      </c>
      <c r="B39" s="86"/>
      <c r="C39" s="57"/>
    </row>
    <row r="40" spans="1:53" s="33" customFormat="1" x14ac:dyDescent="0.25">
      <c r="A40" s="57" t="s">
        <v>441</v>
      </c>
      <c r="B40" s="57" t="s">
        <v>424</v>
      </c>
      <c r="C40" s="57" t="s">
        <v>429</v>
      </c>
      <c r="D40" s="25">
        <v>2</v>
      </c>
      <c r="E40" s="25">
        <v>2</v>
      </c>
      <c r="F40" s="25">
        <v>2</v>
      </c>
      <c r="G40" s="25">
        <v>2</v>
      </c>
      <c r="H40" s="25">
        <v>2</v>
      </c>
      <c r="I40" s="25">
        <v>2</v>
      </c>
      <c r="J40" s="25">
        <v>2</v>
      </c>
      <c r="K40" s="25">
        <v>2</v>
      </c>
      <c r="L40" s="25">
        <v>2</v>
      </c>
      <c r="M40" s="25">
        <v>2</v>
      </c>
      <c r="N40" s="25">
        <v>2</v>
      </c>
      <c r="O40" s="25">
        <v>2</v>
      </c>
      <c r="P40" s="25">
        <v>2</v>
      </c>
      <c r="Q40" s="25">
        <v>2</v>
      </c>
      <c r="R40" s="25">
        <v>2</v>
      </c>
      <c r="S40" s="25">
        <v>2</v>
      </c>
      <c r="T40" s="25">
        <v>2</v>
      </c>
      <c r="U40" s="25">
        <v>2</v>
      </c>
      <c r="V40" s="25">
        <v>2</v>
      </c>
      <c r="W40" s="25">
        <v>2</v>
      </c>
      <c r="X40" s="25">
        <v>2</v>
      </c>
      <c r="Y40" s="25">
        <v>2</v>
      </c>
      <c r="Z40" s="25">
        <v>2</v>
      </c>
      <c r="AA40" s="25">
        <v>2</v>
      </c>
      <c r="AB40" s="25">
        <v>2</v>
      </c>
      <c r="AC40" s="25">
        <v>2</v>
      </c>
      <c r="AD40" s="25">
        <v>2</v>
      </c>
      <c r="AE40" s="25">
        <v>2</v>
      </c>
      <c r="AF40" s="25">
        <v>2</v>
      </c>
      <c r="AG40" s="25">
        <v>2</v>
      </c>
      <c r="AH40" s="25">
        <v>2</v>
      </c>
      <c r="AI40" s="25">
        <v>2</v>
      </c>
      <c r="AJ40" s="25">
        <v>2</v>
      </c>
      <c r="AK40" s="25">
        <v>2</v>
      </c>
      <c r="AL40" s="25">
        <v>2</v>
      </c>
      <c r="AM40" s="25">
        <v>2</v>
      </c>
      <c r="AN40" s="25">
        <v>2</v>
      </c>
      <c r="AO40" s="25">
        <v>2</v>
      </c>
      <c r="AP40" s="25">
        <v>2</v>
      </c>
      <c r="AQ40" s="25">
        <v>2</v>
      </c>
      <c r="AR40" s="25">
        <v>2</v>
      </c>
      <c r="AS40" s="25">
        <v>2</v>
      </c>
      <c r="AT40" s="25">
        <v>2</v>
      </c>
      <c r="AU40" s="25">
        <v>2</v>
      </c>
      <c r="AV40" s="25">
        <v>2</v>
      </c>
      <c r="AW40" s="25">
        <v>2</v>
      </c>
      <c r="AX40" s="25">
        <v>2</v>
      </c>
      <c r="AY40" s="25">
        <v>2</v>
      </c>
      <c r="AZ40" s="25">
        <v>2</v>
      </c>
      <c r="BA40" s="25">
        <v>2</v>
      </c>
    </row>
    <row r="41" spans="1:53" s="29" customFormat="1" ht="63.75" x14ac:dyDescent="0.25">
      <c r="A41" s="57" t="s">
        <v>441</v>
      </c>
      <c r="B41" s="57" t="s">
        <v>427</v>
      </c>
      <c r="C41" s="57" t="s">
        <v>232</v>
      </c>
      <c r="D41" s="195" t="s">
        <v>664</v>
      </c>
      <c r="E41" s="195" t="s">
        <v>1</v>
      </c>
      <c r="F41" s="195" t="s">
        <v>2</v>
      </c>
      <c r="G41" s="195" t="s">
        <v>517</v>
      </c>
      <c r="H41" s="195" t="s">
        <v>3</v>
      </c>
      <c r="I41" s="195" t="s">
        <v>477</v>
      </c>
      <c r="J41" s="195" t="s">
        <v>5</v>
      </c>
      <c r="K41" s="195" t="s">
        <v>6</v>
      </c>
      <c r="L41" s="195" t="s">
        <v>7</v>
      </c>
      <c r="M41" s="195" t="s">
        <v>19</v>
      </c>
      <c r="N41" s="195" t="s">
        <v>12</v>
      </c>
      <c r="O41" s="195" t="s">
        <v>478</v>
      </c>
      <c r="P41" s="195" t="s">
        <v>13</v>
      </c>
      <c r="Q41" s="195" t="s">
        <v>23</v>
      </c>
      <c r="R41" s="195" t="s">
        <v>10</v>
      </c>
      <c r="S41" s="195" t="s">
        <v>25</v>
      </c>
      <c r="T41" s="195" t="s">
        <v>138</v>
      </c>
      <c r="U41" s="195" t="s">
        <v>139</v>
      </c>
      <c r="V41" s="195" t="s">
        <v>140</v>
      </c>
      <c r="W41" s="195" t="s">
        <v>141</v>
      </c>
      <c r="X41" s="195" t="s">
        <v>26</v>
      </c>
      <c r="Y41" s="195" t="s">
        <v>27</v>
      </c>
      <c r="Z41" s="195" t="s">
        <v>28</v>
      </c>
      <c r="AA41" s="195" t="s">
        <v>29</v>
      </c>
      <c r="AB41" s="195" t="s">
        <v>30</v>
      </c>
      <c r="AC41" s="195" t="s">
        <v>31</v>
      </c>
      <c r="AD41" s="195" t="s">
        <v>32</v>
      </c>
      <c r="AE41" s="195" t="s">
        <v>33</v>
      </c>
      <c r="AF41" s="195" t="s">
        <v>34</v>
      </c>
      <c r="AG41" s="195" t="s">
        <v>35</v>
      </c>
      <c r="AH41" s="195" t="s">
        <v>483</v>
      </c>
      <c r="AI41" s="195" t="s">
        <v>484</v>
      </c>
      <c r="AJ41" s="195" t="s">
        <v>485</v>
      </c>
      <c r="AK41" s="195" t="s">
        <v>502</v>
      </c>
      <c r="AL41" s="195" t="s">
        <v>503</v>
      </c>
      <c r="AM41" s="195" t="s">
        <v>486</v>
      </c>
      <c r="AN41" s="195" t="s">
        <v>487</v>
      </c>
      <c r="AO41" s="195" t="s">
        <v>488</v>
      </c>
      <c r="AP41" s="195" t="s">
        <v>489</v>
      </c>
      <c r="AQ41" s="195" t="s">
        <v>490</v>
      </c>
      <c r="AR41" s="195" t="s">
        <v>491</v>
      </c>
      <c r="AS41" s="195" t="s">
        <v>492</v>
      </c>
      <c r="AT41" s="195" t="s">
        <v>493</v>
      </c>
      <c r="AU41" s="195" t="s">
        <v>494</v>
      </c>
      <c r="AV41" s="195" t="s">
        <v>495</v>
      </c>
      <c r="AW41" s="195" t="s">
        <v>496</v>
      </c>
      <c r="AX41" s="195" t="s">
        <v>497</v>
      </c>
      <c r="AY41" s="195" t="s">
        <v>498</v>
      </c>
      <c r="AZ41" s="195" t="s">
        <v>499</v>
      </c>
      <c r="BA41" s="195" t="s">
        <v>500</v>
      </c>
    </row>
    <row r="42" spans="1:53" s="150" customFormat="1" x14ac:dyDescent="0.25">
      <c r="A42" s="57" t="s">
        <v>441</v>
      </c>
      <c r="B42" s="57" t="s">
        <v>425</v>
      </c>
      <c r="C42" s="57" t="s">
        <v>430</v>
      </c>
      <c r="D42" s="123" t="s">
        <v>226</v>
      </c>
      <c r="E42" s="170" t="s">
        <v>185</v>
      </c>
      <c r="F42" s="96" t="s">
        <v>229</v>
      </c>
      <c r="G42" s="171" t="s">
        <v>433</v>
      </c>
      <c r="H42" s="170" t="s">
        <v>434</v>
      </c>
      <c r="I42" s="170" t="s">
        <v>435</v>
      </c>
      <c r="J42" s="170" t="s">
        <v>436</v>
      </c>
      <c r="K42" s="170" t="s">
        <v>437</v>
      </c>
      <c r="L42" s="170" t="s">
        <v>438</v>
      </c>
      <c r="M42" s="96">
        <v>10</v>
      </c>
      <c r="N42" s="96">
        <v>11</v>
      </c>
      <c r="O42" s="96">
        <v>12</v>
      </c>
      <c r="P42" s="96">
        <v>13</v>
      </c>
      <c r="Q42" s="96">
        <v>14</v>
      </c>
      <c r="R42" s="96">
        <v>15</v>
      </c>
      <c r="S42" s="96">
        <v>16</v>
      </c>
      <c r="T42" s="96">
        <v>17</v>
      </c>
      <c r="U42" s="96">
        <v>18</v>
      </c>
      <c r="V42" s="96">
        <v>19</v>
      </c>
      <c r="W42" s="96">
        <v>20</v>
      </c>
      <c r="X42" s="96">
        <v>21</v>
      </c>
      <c r="Y42" s="96">
        <v>22</v>
      </c>
      <c r="Z42" s="96">
        <v>23</v>
      </c>
      <c r="AA42" s="96">
        <v>24</v>
      </c>
      <c r="AB42" s="96">
        <v>25</v>
      </c>
      <c r="AC42" s="96">
        <v>26</v>
      </c>
      <c r="AD42" s="96">
        <v>27</v>
      </c>
      <c r="AE42" s="96">
        <v>28</v>
      </c>
      <c r="AF42" s="96">
        <v>29</v>
      </c>
      <c r="AG42" s="96">
        <v>30</v>
      </c>
      <c r="AH42" s="96">
        <v>31</v>
      </c>
      <c r="AI42" s="96">
        <v>32</v>
      </c>
      <c r="AJ42" s="96">
        <v>33</v>
      </c>
      <c r="AK42" s="96">
        <v>34</v>
      </c>
      <c r="AL42" s="96">
        <v>35</v>
      </c>
      <c r="AM42" s="96">
        <v>36</v>
      </c>
      <c r="AN42" s="96">
        <v>37</v>
      </c>
      <c r="AO42" s="96">
        <v>38</v>
      </c>
      <c r="AP42" s="96">
        <v>39</v>
      </c>
      <c r="AQ42" s="96">
        <v>40</v>
      </c>
      <c r="AR42" s="96">
        <v>41</v>
      </c>
      <c r="AS42" s="96">
        <v>42</v>
      </c>
      <c r="AT42" s="96">
        <v>43</v>
      </c>
      <c r="AU42" s="96">
        <v>44</v>
      </c>
      <c r="AV42" s="96">
        <v>45</v>
      </c>
      <c r="AW42" s="96">
        <v>46</v>
      </c>
      <c r="AX42" s="96">
        <v>47</v>
      </c>
      <c r="AY42" s="96">
        <v>48</v>
      </c>
      <c r="AZ42" s="96">
        <v>49</v>
      </c>
      <c r="BA42" s="96">
        <v>50</v>
      </c>
    </row>
    <row r="43" spans="1:53" s="150" customFormat="1" x14ac:dyDescent="0.25">
      <c r="A43" s="57" t="s">
        <v>441</v>
      </c>
      <c r="B43" s="57" t="s">
        <v>426</v>
      </c>
      <c r="C43" s="57" t="s">
        <v>431</v>
      </c>
      <c r="D43" s="98">
        <v>10110201</v>
      </c>
      <c r="E43" s="98">
        <v>10110202</v>
      </c>
      <c r="F43" s="98">
        <v>10110203</v>
      </c>
      <c r="G43" s="98">
        <v>10110204</v>
      </c>
      <c r="H43" s="98">
        <v>10110205</v>
      </c>
      <c r="I43" s="98">
        <v>10110206</v>
      </c>
      <c r="J43" s="98">
        <v>10110207</v>
      </c>
      <c r="K43" s="98">
        <v>10110208</v>
      </c>
      <c r="L43" s="98">
        <v>10110209</v>
      </c>
      <c r="M43" s="98">
        <v>10110210</v>
      </c>
      <c r="N43" s="98">
        <v>10110211</v>
      </c>
      <c r="O43" s="98">
        <v>10110212</v>
      </c>
      <c r="P43" s="98">
        <v>10110213</v>
      </c>
      <c r="Q43" s="98">
        <v>10110214</v>
      </c>
      <c r="R43" s="98">
        <v>10110215</v>
      </c>
      <c r="S43" s="98">
        <v>10110216</v>
      </c>
      <c r="T43" s="98">
        <v>10110217</v>
      </c>
      <c r="U43" s="98">
        <v>10110218</v>
      </c>
      <c r="V43" s="98">
        <v>10110219</v>
      </c>
      <c r="W43" s="98">
        <v>10110220</v>
      </c>
      <c r="X43" s="98">
        <v>10110221</v>
      </c>
      <c r="Y43" s="98">
        <v>10110222</v>
      </c>
      <c r="Z43" s="98">
        <v>10110223</v>
      </c>
      <c r="AA43" s="98">
        <v>10110224</v>
      </c>
      <c r="AB43" s="98">
        <v>10110225</v>
      </c>
      <c r="AC43" s="98">
        <v>10110226</v>
      </c>
      <c r="AD43" s="98">
        <v>10110227</v>
      </c>
      <c r="AE43" s="98">
        <v>10110228</v>
      </c>
      <c r="AF43" s="98">
        <v>10110229</v>
      </c>
      <c r="AG43" s="98">
        <v>10110230</v>
      </c>
      <c r="AH43" s="98">
        <v>10110231</v>
      </c>
      <c r="AI43" s="98">
        <v>10110232</v>
      </c>
      <c r="AJ43" s="98">
        <v>10110233</v>
      </c>
      <c r="AK43" s="98">
        <v>10110234</v>
      </c>
      <c r="AL43" s="98">
        <v>10110235</v>
      </c>
      <c r="AM43" s="98">
        <v>10110236</v>
      </c>
      <c r="AN43" s="98">
        <v>10110237</v>
      </c>
      <c r="AO43" s="98">
        <v>10110238</v>
      </c>
      <c r="AP43" s="98">
        <v>10110239</v>
      </c>
      <c r="AQ43" s="98">
        <v>10110240</v>
      </c>
      <c r="AR43" s="98">
        <v>10110241</v>
      </c>
      <c r="AS43" s="98">
        <v>10110242</v>
      </c>
      <c r="AT43" s="98">
        <v>10110243</v>
      </c>
      <c r="AU43" s="98">
        <v>10110244</v>
      </c>
      <c r="AV43" s="98">
        <v>10110245</v>
      </c>
      <c r="AW43" s="98">
        <v>10110246</v>
      </c>
      <c r="AX43" s="98">
        <v>10110247</v>
      </c>
      <c r="AY43" s="98">
        <v>10110248</v>
      </c>
      <c r="AZ43" s="98">
        <v>10110249</v>
      </c>
      <c r="BA43" s="98">
        <v>10110250</v>
      </c>
    </row>
    <row r="44" spans="1:53" s="150" customFormat="1" x14ac:dyDescent="0.25">
      <c r="A44" s="57" t="s">
        <v>441</v>
      </c>
      <c r="B44" s="57" t="s">
        <v>448</v>
      </c>
      <c r="C44" s="57" t="s">
        <v>449</v>
      </c>
      <c r="D44" s="100" t="s">
        <v>127</v>
      </c>
      <c r="E44" s="101" t="s">
        <v>134</v>
      </c>
      <c r="F44" s="100" t="s">
        <v>506</v>
      </c>
      <c r="G44" s="100" t="s">
        <v>128</v>
      </c>
      <c r="H44" s="100" t="s">
        <v>127</v>
      </c>
      <c r="I44" s="100" t="s">
        <v>127</v>
      </c>
      <c r="J44" s="100" t="s">
        <v>127</v>
      </c>
      <c r="K44" s="100" t="s">
        <v>134</v>
      </c>
      <c r="L44" s="100" t="s">
        <v>127</v>
      </c>
      <c r="M44" s="101" t="s">
        <v>506</v>
      </c>
      <c r="N44" s="100" t="s">
        <v>128</v>
      </c>
      <c r="O44" s="100" t="s">
        <v>128</v>
      </c>
      <c r="P44" s="100" t="s">
        <v>134</v>
      </c>
      <c r="Q44" s="100" t="s">
        <v>134</v>
      </c>
      <c r="R44" s="100" t="s">
        <v>137</v>
      </c>
      <c r="S44" s="100" t="s">
        <v>137</v>
      </c>
      <c r="T44" s="100" t="s">
        <v>137</v>
      </c>
      <c r="U44" s="101" t="s">
        <v>137</v>
      </c>
      <c r="V44" s="101" t="s">
        <v>128</v>
      </c>
      <c r="W44" s="100" t="s">
        <v>128</v>
      </c>
      <c r="X44" s="101" t="s">
        <v>137</v>
      </c>
      <c r="Y44" s="100" t="s">
        <v>137</v>
      </c>
      <c r="Z44" s="100" t="s">
        <v>137</v>
      </c>
      <c r="AA44" s="100" t="s">
        <v>128</v>
      </c>
      <c r="AB44" s="100" t="s">
        <v>128</v>
      </c>
      <c r="AC44" s="100" t="s">
        <v>137</v>
      </c>
      <c r="AD44" s="100" t="s">
        <v>137</v>
      </c>
      <c r="AE44" s="100" t="s">
        <v>137</v>
      </c>
      <c r="AF44" s="100" t="s">
        <v>128</v>
      </c>
      <c r="AG44" s="100" t="s">
        <v>128</v>
      </c>
      <c r="AH44" s="101" t="s">
        <v>137</v>
      </c>
      <c r="AI44" s="101" t="s">
        <v>137</v>
      </c>
      <c r="AJ44" s="100" t="s">
        <v>137</v>
      </c>
      <c r="AK44" s="100" t="s">
        <v>128</v>
      </c>
      <c r="AL44" s="100" t="s">
        <v>128</v>
      </c>
      <c r="AM44" s="100" t="s">
        <v>137</v>
      </c>
      <c r="AN44" s="100" t="s">
        <v>137</v>
      </c>
      <c r="AO44" s="100" t="s">
        <v>137</v>
      </c>
      <c r="AP44" s="100" t="s">
        <v>128</v>
      </c>
      <c r="AQ44" s="100" t="s">
        <v>128</v>
      </c>
      <c r="AR44" s="100" t="s">
        <v>137</v>
      </c>
      <c r="AS44" s="101" t="s">
        <v>137</v>
      </c>
      <c r="AT44" s="101" t="s">
        <v>137</v>
      </c>
      <c r="AU44" s="101" t="s">
        <v>128</v>
      </c>
      <c r="AV44" s="100" t="s">
        <v>128</v>
      </c>
      <c r="AW44" s="100" t="s">
        <v>137</v>
      </c>
      <c r="AX44" s="100" t="s">
        <v>137</v>
      </c>
      <c r="AY44" s="100" t="s">
        <v>137</v>
      </c>
      <c r="AZ44" s="100" t="s">
        <v>128</v>
      </c>
      <c r="BA44" s="100" t="s">
        <v>128</v>
      </c>
    </row>
    <row r="45" spans="1:53" s="150" customFormat="1" ht="76.5" x14ac:dyDescent="0.25">
      <c r="A45" s="57" t="s">
        <v>450</v>
      </c>
      <c r="B45" s="57" t="s">
        <v>451</v>
      </c>
      <c r="C45" s="57" t="s">
        <v>452</v>
      </c>
      <c r="D45" s="103"/>
      <c r="E45" s="104"/>
      <c r="F45" s="103" t="s">
        <v>231</v>
      </c>
      <c r="G45" s="103"/>
      <c r="H45" s="103"/>
      <c r="I45" s="103"/>
      <c r="J45" s="103"/>
      <c r="K45" s="103"/>
      <c r="L45" s="103"/>
      <c r="M45" s="104" t="s">
        <v>717</v>
      </c>
      <c r="N45" s="103"/>
      <c r="O45" s="103"/>
      <c r="P45" s="103"/>
      <c r="Q45" s="103"/>
      <c r="R45" s="103"/>
      <c r="S45" s="103"/>
      <c r="T45" s="103"/>
      <c r="U45" s="104"/>
      <c r="V45" s="104"/>
      <c r="W45" s="103"/>
      <c r="X45" s="104"/>
      <c r="Y45" s="103"/>
      <c r="Z45" s="103"/>
      <c r="AA45" s="103"/>
      <c r="AB45" s="103"/>
      <c r="AC45" s="103"/>
      <c r="AD45" s="103"/>
      <c r="AE45" s="103"/>
      <c r="AF45" s="103"/>
      <c r="AG45" s="103"/>
      <c r="AH45" s="104"/>
      <c r="AI45" s="104"/>
      <c r="AJ45" s="103"/>
      <c r="AK45" s="103"/>
      <c r="AL45" s="103"/>
      <c r="AM45" s="103"/>
      <c r="AN45" s="103"/>
      <c r="AO45" s="103"/>
      <c r="AP45" s="103"/>
      <c r="AQ45" s="103"/>
      <c r="AR45" s="103"/>
      <c r="AS45" s="104"/>
      <c r="AT45" s="104"/>
      <c r="AU45" s="104"/>
      <c r="AV45" s="103"/>
      <c r="AW45" s="103"/>
      <c r="AX45" s="103"/>
      <c r="AY45" s="103"/>
      <c r="AZ45" s="103"/>
      <c r="BA45" s="103"/>
    </row>
    <row r="46" spans="1:53" s="150" customFormat="1" x14ac:dyDescent="0.25">
      <c r="A46" s="57" t="s">
        <v>450</v>
      </c>
      <c r="B46" s="57" t="s">
        <v>453</v>
      </c>
      <c r="C46" s="57" t="s">
        <v>454</v>
      </c>
      <c r="D46" s="106"/>
      <c r="E46" s="107"/>
      <c r="F46" s="106" t="s">
        <v>600</v>
      </c>
      <c r="G46" s="106"/>
      <c r="H46" s="106"/>
      <c r="I46" s="106"/>
      <c r="J46" s="106"/>
      <c r="K46" s="106"/>
      <c r="L46" s="106"/>
      <c r="M46" s="107" t="s">
        <v>611</v>
      </c>
      <c r="N46" s="106"/>
      <c r="O46" s="106"/>
      <c r="P46" s="106"/>
      <c r="Q46" s="106"/>
      <c r="R46" s="106"/>
      <c r="S46" s="106"/>
      <c r="T46" s="106"/>
      <c r="U46" s="107"/>
      <c r="V46" s="107"/>
      <c r="W46" s="106"/>
      <c r="X46" s="107"/>
      <c r="Y46" s="106"/>
      <c r="Z46" s="106"/>
      <c r="AA46" s="106"/>
      <c r="AB46" s="106"/>
      <c r="AC46" s="106"/>
      <c r="AD46" s="106"/>
      <c r="AE46" s="106"/>
      <c r="AF46" s="106"/>
      <c r="AG46" s="106"/>
      <c r="AH46" s="107"/>
      <c r="AI46" s="107"/>
      <c r="AJ46" s="106"/>
      <c r="AK46" s="106"/>
      <c r="AL46" s="106"/>
      <c r="AM46" s="106"/>
      <c r="AN46" s="106"/>
      <c r="AO46" s="106"/>
      <c r="AP46" s="106"/>
      <c r="AQ46" s="106"/>
      <c r="AR46" s="106"/>
      <c r="AS46" s="107"/>
      <c r="AT46" s="107"/>
      <c r="AU46" s="107"/>
      <c r="AV46" s="106"/>
      <c r="AW46" s="106"/>
      <c r="AX46" s="106"/>
      <c r="AY46" s="106"/>
      <c r="AZ46" s="106"/>
      <c r="BA46" s="106"/>
    </row>
    <row r="47" spans="1:53" s="33" customFormat="1" x14ac:dyDescent="0.25">
      <c r="A47" s="93" t="s">
        <v>455</v>
      </c>
      <c r="B47" s="57"/>
      <c r="C47" s="63"/>
      <c r="D47" s="34"/>
      <c r="E47" s="34"/>
      <c r="F47" s="29"/>
      <c r="G47" s="34"/>
      <c r="H47" s="29"/>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53" s="29" customFormat="1" ht="76.5" x14ac:dyDescent="0.25">
      <c r="A48" s="57" t="s">
        <v>456</v>
      </c>
      <c r="B48" s="57" t="s">
        <v>457</v>
      </c>
      <c r="C48" s="57" t="s">
        <v>458</v>
      </c>
      <c r="D48" s="108"/>
      <c r="E48" s="108"/>
      <c r="F48" s="110" t="s">
        <v>482</v>
      </c>
      <c r="G48" s="108" t="s">
        <v>149</v>
      </c>
      <c r="H48" s="110" t="s">
        <v>149</v>
      </c>
      <c r="I48" s="108" t="s">
        <v>149</v>
      </c>
      <c r="J48" s="108" t="s">
        <v>149</v>
      </c>
      <c r="K48" s="108" t="s">
        <v>149</v>
      </c>
      <c r="L48" s="108" t="s">
        <v>149</v>
      </c>
      <c r="M48" s="108" t="s">
        <v>160</v>
      </c>
      <c r="N48" s="108" t="s">
        <v>161</v>
      </c>
      <c r="O48" s="108" t="s">
        <v>155</v>
      </c>
      <c r="P48" s="108" t="s">
        <v>155</v>
      </c>
      <c r="Q48" s="108" t="s">
        <v>469</v>
      </c>
      <c r="R48" s="108" t="s">
        <v>150</v>
      </c>
      <c r="S48" s="108" t="s">
        <v>154</v>
      </c>
      <c r="T48" s="108" t="s">
        <v>152</v>
      </c>
      <c r="U48" s="108" t="s">
        <v>152</v>
      </c>
      <c r="V48" s="108" t="s">
        <v>156</v>
      </c>
      <c r="W48" s="108" t="s">
        <v>162</v>
      </c>
      <c r="X48" s="108" t="s">
        <v>163</v>
      </c>
      <c r="Y48" s="108" t="s">
        <v>164</v>
      </c>
      <c r="Z48" s="108" t="s">
        <v>164</v>
      </c>
      <c r="AA48" s="108" t="s">
        <v>156</v>
      </c>
      <c r="AB48" s="108" t="s">
        <v>162</v>
      </c>
      <c r="AC48" s="108" t="s">
        <v>165</v>
      </c>
      <c r="AD48" s="108" t="s">
        <v>166</v>
      </c>
      <c r="AE48" s="108" t="s">
        <v>166</v>
      </c>
      <c r="AF48" s="108" t="s">
        <v>156</v>
      </c>
      <c r="AG48" s="108" t="s">
        <v>162</v>
      </c>
      <c r="AH48" s="108" t="s">
        <v>163</v>
      </c>
      <c r="AI48" s="108" t="s">
        <v>167</v>
      </c>
      <c r="AJ48" s="108" t="s">
        <v>167</v>
      </c>
      <c r="AK48" s="108" t="s">
        <v>156</v>
      </c>
      <c r="AL48" s="108" t="s">
        <v>162</v>
      </c>
      <c r="AM48" s="108" t="s">
        <v>163</v>
      </c>
      <c r="AN48" s="108" t="s">
        <v>168</v>
      </c>
      <c r="AO48" s="108" t="s">
        <v>168</v>
      </c>
      <c r="AP48" s="108" t="s">
        <v>156</v>
      </c>
      <c r="AQ48" s="108" t="s">
        <v>162</v>
      </c>
      <c r="AR48" s="108" t="s">
        <v>163</v>
      </c>
      <c r="AS48" s="111" t="s">
        <v>168</v>
      </c>
      <c r="AT48" s="111" t="s">
        <v>168</v>
      </c>
      <c r="AU48" s="111" t="s">
        <v>156</v>
      </c>
      <c r="AV48" s="110" t="s">
        <v>162</v>
      </c>
      <c r="AW48" s="110" t="s">
        <v>163</v>
      </c>
      <c r="AX48" s="110" t="s">
        <v>169</v>
      </c>
      <c r="AY48" s="110" t="s">
        <v>169</v>
      </c>
      <c r="AZ48" s="110" t="s">
        <v>156</v>
      </c>
      <c r="BA48" s="110" t="s">
        <v>162</v>
      </c>
    </row>
    <row r="49" spans="1:53" s="150" customFormat="1" x14ac:dyDescent="0.25">
      <c r="A49" s="93" t="s">
        <v>459</v>
      </c>
      <c r="B49" s="57"/>
      <c r="C49" s="57"/>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c r="AG49" s="102"/>
      <c r="AH49" s="24"/>
      <c r="AI49" s="24"/>
      <c r="AJ49" s="102"/>
      <c r="AK49" s="102"/>
      <c r="AL49" s="102"/>
      <c r="AM49" s="102"/>
      <c r="AN49" s="102"/>
      <c r="AO49" s="102"/>
      <c r="AP49" s="102"/>
      <c r="AQ49" s="102"/>
      <c r="AR49" s="102"/>
      <c r="AS49" s="24"/>
      <c r="AT49" s="24"/>
      <c r="AU49" s="24"/>
      <c r="AV49" s="102"/>
      <c r="AW49" s="102"/>
      <c r="AX49" s="102"/>
      <c r="AY49" s="102"/>
      <c r="AZ49" s="102"/>
      <c r="BA49" s="102"/>
    </row>
    <row r="50" spans="1:53" s="29" customFormat="1" ht="114.75" x14ac:dyDescent="0.25">
      <c r="A50" s="57" t="s">
        <v>460</v>
      </c>
      <c r="B50" s="57" t="s">
        <v>428</v>
      </c>
      <c r="C50" s="57" t="s">
        <v>432</v>
      </c>
      <c r="D50" s="169"/>
      <c r="E50" s="169"/>
      <c r="F50" s="112" t="str">
        <f>"Если гр"&amp;'10101'!M43&amp;" = 1 и гр"&amp;'10101'!O43&amp;" = 1, то гр"&amp;F43&amp;" = гр"&amp;'10101'!F43&amp;" и (или)
Если гр"&amp;'10102'!Q43&amp;" = 1 и гр"&amp;'10102'!T43&amp;" = 1, то гр"&amp;F43&amp;" = гр"&amp;'10102'!F43&amp;""</f>
        <v>Если гр10101210 = 1 и гр10101212 = 1, то гр10110203 = гр10101203 и (или)
Если гр10102214 = 1 и гр10102217 = 1, то гр10110203 = гр10102203</v>
      </c>
      <c r="G50" s="112" t="str">
        <f>"Если гр"&amp;'10101'!M43&amp;" = 1 и гр"&amp;'10101'!O43&amp;" = 1, то гр"&amp;G43&amp;" = гр"&amp;'10101'!G43&amp;" и (или)
Если гр"&amp;'10102'!Q43&amp;" = 1 и гр"&amp;'10102'!T43&amp;" = 1, то гр"&amp;G43&amp;" = гр"&amp;'10102'!G43&amp;""</f>
        <v>Если гр10101210 = 1 и гр10101212 = 1, то гр10110204 = гр10101204 и (или)
Если гр10102214 = 1 и гр10102217 = 1, то гр10110204 = гр10102204</v>
      </c>
      <c r="H50" s="113" t="str">
        <f>"Если гр"&amp;'10101'!M43&amp;" = 1 и гр"&amp;'10101'!O43&amp;" = 1, то гр"&amp;H43&amp;" = гр"&amp;'10101'!H43&amp;" и (или)
Если гр"&amp;'10102'!Q43&amp;" = 1 и гр"&amp;'10102'!T43&amp;" = 1, то гр"&amp;H43&amp;" = гр"&amp;'10102'!H43&amp;""</f>
        <v>Если гр10101210 = 1 и гр10101212 = 1, то гр10110205 = гр10101205 и (или)
Если гр10102214 = 1 и гр10102217 = 1, то гр10110205 = гр10102205</v>
      </c>
      <c r="I50" s="112" t="str">
        <f>"Если гр"&amp;'10101'!M43&amp;" = 1 и гр"&amp;'10101'!O43&amp;" = 1, то гр"&amp;I43&amp;" = гр"&amp;'10101'!I43&amp;" и (или)
Если гр"&amp;'10102'!Q43&amp;" = 1 и гр"&amp;'10102'!T43&amp;" = 1, то гр"&amp;I43&amp;" = гр"&amp;'10102'!I43&amp;""</f>
        <v>Если гр10101210 = 1 и гр10101212 = 1, то гр10110206 = гр10101206 и (или)
Если гр10102214 = 1 и гр10102217 = 1, то гр10110206 = гр10102206</v>
      </c>
      <c r="J50" s="112" t="str">
        <f>"Если гр"&amp;'10101'!M43&amp;" = 1 и гр"&amp;'10101'!O43&amp;" = 1, то гр"&amp;J43&amp;" = гр"&amp;'10101'!J43&amp;" и (или)
Если гр"&amp;'10102'!Q43&amp;" = 1 и гр"&amp;'10102'!T43&amp;" = 1, то гр"&amp;J43&amp;" = гр"&amp;'10102'!K43&amp;""</f>
        <v>Если гр10101210 = 1 и гр10101212 = 1, то гр10110207 = гр10101207 и (или)
Если гр10102214 = 1 и гр10102217 = 1, то гр10110207 = гр10102208</v>
      </c>
      <c r="K50" s="112" t="str">
        <f>"Если гр"&amp;'10101'!M43&amp;" = 1 и гр"&amp;'10101'!O43&amp;" = 1, то гр"&amp;K43&amp;" = гр"&amp;'10101'!K43&amp;" и (или)
Если гр"&amp;'10102'!Q43&amp;" = 1 и гр"&amp;'10102'!T43&amp;" = 1, то гр"&amp;K43&amp;" = гр"&amp;'10102'!L43&amp;""</f>
        <v>Если гр10101210 = 1 и гр10101212 = 1, то гр10110208 = гр10101208 и (или)
Если гр10102214 = 1 и гр10102217 = 1, то гр10110208 = гр10102209</v>
      </c>
      <c r="L50" s="112" t="str">
        <f>"Если гр"&amp;'10101'!M43&amp;" = 1 и гр"&amp;'10101'!O43&amp;" = 1, то гр"&amp;L43&amp;" = гр"&amp;'10101'!L43&amp;" и (или)
Если гр"&amp;'10102'!Q43&amp;" = 1 и гр"&amp;'10102'!T43&amp;" = 1, то гр"&amp;L43&amp;" = гр"&amp;'10102'!M43&amp;""</f>
        <v>Если гр10101210 = 1 и гр10101212 = 1, то гр10110209 = гр10101209 и (или)
Если гр10102214 = 1 и гр10102217 = 1, то гр10110209 = гр10102210</v>
      </c>
      <c r="M50" s="112" t="str">
        <f>"Если гр"&amp;'10101'!M43&amp;" = 1 и гр"&amp;'10101'!O43&amp;" = 1, то гр"&amp;M43&amp;" = гр"&amp;'10101'!X43&amp;" и (или)
Если гр"&amp;'10102'!Q43&amp;" = 1 и гр"&amp;'10102'!T43&amp;" = 1, то гр"&amp;M43&amp;" = гр"&amp;'10102'!AC43&amp;""</f>
        <v>Если гр10101210 = 1 и гр10101212 = 1, то гр10110210 = гр10101221 и (или)
Если гр10102214 = 1 и гр10102217 = 1, то гр10110210 = гр10102226</v>
      </c>
      <c r="N50" s="112" t="str">
        <f>"Если гр"&amp;'10101'!M43&amp;" = 1 и гр"&amp;'10101'!O43&amp;" = 1, то гр"&amp;N43&amp;" = гр"&amp;'10101'!P43&amp;" и (или)
Если гр"&amp;'10102'!Q43&amp;" = 1 и гр"&amp;'10102'!T43&amp;" = 1, то гр"&amp;N43&amp;" = гр"&amp;'10102'!U43&amp;""</f>
        <v>Если гр10101210 = 1 и гр10101212 = 1, то гр10110211 = гр10101213 и (или)
Если гр10102214 = 1 и гр10102217 = 1, то гр10110211 = гр10102218</v>
      </c>
      <c r="O50" s="112" t="str">
        <f>"Если гр"&amp;'10101'!M43&amp;" = 1 и гр"&amp;'10101'!O43&amp;" = 1, то гр"&amp;O43&amp;" = гр"&amp;'10101'!Q43&amp;" и (или)
Если гр"&amp;'10102'!Q43&amp;" = 1 и гр"&amp;'10102'!T43&amp;" = 1, то гр"&amp;O43&amp;" = гр"&amp;'10102'!V43&amp;""</f>
        <v>Если гр10101210 = 1 и гр10101212 = 1, то гр10110212 = гр10101214 и (или)
Если гр10102214 = 1 и гр10102217 = 1, то гр10110212 = гр10102219</v>
      </c>
      <c r="P50" s="112" t="str">
        <f>"Если гр"&amp;'10101'!M43&amp;" = 1 и гр"&amp;'10101'!O43&amp;" = 1, то гр"&amp;P43&amp;" = гр"&amp;'10101'!R43&amp;" и (или)
Если гр"&amp;'10102'!Q43&amp;" = 1 и гр"&amp;'10102'!T43&amp;" = 1, то гр"&amp;P43&amp;" = гр"&amp;'10102'!W43&amp;""</f>
        <v>Если гр10101210 = 1 и гр10101212 = 1, то гр10110213 = гр10101215 и (или)
Если гр10102214 = 1 и гр10102217 = 1, то гр10110213 = гр10102220</v>
      </c>
      <c r="Q50" s="112" t="str">
        <f>"Если гр"&amp;'10101'!M43&amp;" = 1 и гр"&amp;'10101'!O43&amp;" = 1, то гр"&amp;Q43&amp;" = гр"&amp;'10101'!V43&amp;" и (или)
Если гр"&amp;'10102'!Q43&amp;" = 1 и гр"&amp;'10102'!T43&amp;" = 1, то гр"&amp;Q43&amp;" = гр"&amp;'10102'!AA43&amp;""</f>
        <v>Если гр10101210 = 1 и гр10101212 = 1, то гр10110214 = гр10101219 и (или)
Если гр10102214 = 1 и гр10102217 = 1, то гр10110214 = гр10102224</v>
      </c>
      <c r="R50" s="112" t="str">
        <f>"Если гр"&amp;'10101'!M43&amp;" = 1 и гр"&amp;'10101'!O43&amp;" = 1, то гр"&amp;R43&amp;" = гр"&amp;'10101'!N43&amp;" и (или)
Если гр"&amp;'10102'!Q43&amp;" = 1 и гр"&amp;'10102'!T43&amp;" = 1, то гр"&amp;R43&amp;" = гр"&amp;'10102'!R43&amp;""</f>
        <v>Если гр10101210 = 1 и гр10101212 = 1, то гр10110215 = гр10101211 и (или)
Если гр10102214 = 1 и гр10102217 = 1, то гр10110215 = гр10102215</v>
      </c>
      <c r="S50" s="112"/>
      <c r="T50" s="114"/>
      <c r="U50" s="112"/>
      <c r="V50" s="112"/>
      <c r="W50" s="114"/>
      <c r="X50" s="112"/>
      <c r="Y50" s="112"/>
      <c r="Z50" s="112"/>
      <c r="AA50" s="125"/>
      <c r="AB50" s="125"/>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row>
    <row r="51" spans="1:53" s="29" customFormat="1" ht="38.25" x14ac:dyDescent="0.25">
      <c r="A51" s="57" t="s">
        <v>460</v>
      </c>
      <c r="B51" s="57" t="s">
        <v>461</v>
      </c>
      <c r="C51" s="57" t="s">
        <v>462</v>
      </c>
      <c r="D51" s="115"/>
      <c r="E51" s="115"/>
      <c r="F51" s="115"/>
      <c r="G51" s="116"/>
      <c r="H51" s="115"/>
      <c r="I51" s="115"/>
      <c r="J51" s="115"/>
      <c r="K51" s="115"/>
      <c r="L51" s="115"/>
      <c r="M51" s="115"/>
      <c r="N51" s="115"/>
      <c r="O51" s="115"/>
      <c r="P51" s="115"/>
      <c r="Q51" s="115" t="str">
        <f>"Заполняется, если гр"&amp;O43&amp;" = 1"</f>
        <v>Заполняется, если гр10110212 = 1</v>
      </c>
      <c r="R51" s="115"/>
      <c r="S51" s="115" t="str">
        <f>"Заполняется, если гр"&amp;M43&amp;" = 643"</f>
        <v>Заполняется, если гр10110210 = 643</v>
      </c>
      <c r="T51" s="115" t="str">
        <f>"Заполняется, если гр"&amp;M43&amp;" = 643 и гр"&amp;F43&amp;" содержит ""Доходы в виде процентов..."""</f>
        <v>Заполняется, если гр10110210 = 643 и гр10110203 содержит "Доходы в виде процентов..."</v>
      </c>
      <c r="U51" s="115" t="str">
        <f>"Заполняется, если гр"&amp;M43&amp;" = 643 и гр"&amp;F43&amp;" содержит ""Расходы в виде процентов..."""</f>
        <v>Заполняется, если гр10110210 = 643 и гр10110203 содержит "Расходы в виде процентов..."</v>
      </c>
      <c r="V51" s="115"/>
      <c r="W51" s="115"/>
      <c r="X51" s="115" t="str">
        <f>"Заполняется, если гр"&amp;M43&amp;" = 978"</f>
        <v>Заполняется, если гр10110210 = 978</v>
      </c>
      <c r="Y51" s="115" t="str">
        <f>"Заполняется, если гр"&amp;M43&amp;" = 978 и гр"&amp;F43&amp;" содержит ""Доходы в виде процентов…"""</f>
        <v>Заполняется, если гр10110210 = 978 и гр10110203 содержит "Доходы в виде процентов…"</v>
      </c>
      <c r="Z51" s="115" t="str">
        <f>"Заполняется, если гр"&amp;M43&amp;" = 978 и гр"&amp;F43&amp;" содержит ""Расходы в виде процентов…"""</f>
        <v>Заполняется, если гр10110210 = 978 и гр10110203 содержит "Расходы в виде процентов…"</v>
      </c>
      <c r="AA51" s="115"/>
      <c r="AB51" s="115"/>
      <c r="AC51" s="115" t="str">
        <f>"Заполняется, если гр"&amp;M43&amp;" = 156"</f>
        <v>Заполняется, если гр10110210 = 156</v>
      </c>
      <c r="AD51" s="115" t="str">
        <f>"Заполняется, если гр"&amp;M43&amp;" = 156 и гр"&amp;F43&amp;" содержит ""Доходы в виде процентов…"""</f>
        <v>Заполняется, если гр10110210 = 156 и гр10110203 содержит "Доходы в виде процентов…"</v>
      </c>
      <c r="AE51" s="115" t="str">
        <f>"Заполняется, если гр"&amp;M43&amp;" = 156 и гр"&amp;F43&amp;" содержит ""Расходы в виде процентов…"""</f>
        <v>Заполняется, если гр10110210 = 156 и гр10110203 содержит "Расходы в виде процентов…"</v>
      </c>
      <c r="AF51" s="115"/>
      <c r="AG51" s="115"/>
      <c r="AH51" s="115" t="str">
        <f>"Заполняется, если гр"&amp;M43&amp;" = 826"</f>
        <v>Заполняется, если гр10110210 = 826</v>
      </c>
      <c r="AI51" s="115" t="str">
        <f>"Заполняется, если гр"&amp;M43&amp;" = 826 и гр"&amp;F43&amp;" содержит ""Доходы в виде процентов…"""</f>
        <v>Заполняется, если гр10110210 = 826 и гр10110203 содержит "Доходы в виде процентов…"</v>
      </c>
      <c r="AJ51" s="115" t="str">
        <f>"Заполняется, если гр"&amp;M43&amp;" = 826 и гр"&amp;F43&amp;" содержит ""Расходы в виде процентов…"""</f>
        <v>Заполняется, если гр10110210 = 826 и гр10110203 содержит "Расходы в виде процентов…"</v>
      </c>
      <c r="AK51" s="115"/>
      <c r="AL51" s="115"/>
      <c r="AM51" s="115" t="str">
        <f>"Заполняется, если гр"&amp;M43&amp;" = 756"</f>
        <v>Заполняется, если гр10110210 = 756</v>
      </c>
      <c r="AN51" s="115" t="str">
        <f>"Заполняется, если гр"&amp;M43&amp;" = 756 и гр"&amp;F43&amp;" содержит ""Доходы в виде процентов…"""</f>
        <v>Заполняется, если гр10110210 = 756 и гр10110203 содержит "Доходы в виде процентов…"</v>
      </c>
      <c r="AO51" s="115" t="str">
        <f>"Заполняется, если гр"&amp;M43&amp;" = 756 и гр"&amp;F43&amp;" содержит ""Расходы в виде процентов…"""</f>
        <v>Заполняется, если гр10110210 = 756 и гр10110203 содержит "Расходы в виде процентов…"</v>
      </c>
      <c r="AP51" s="115"/>
      <c r="AQ51" s="115"/>
      <c r="AR51" s="115" t="str">
        <f>"Заполняется, если гр"&amp;M43&amp;" = 392"</f>
        <v>Заполняется, если гр10110210 = 392</v>
      </c>
      <c r="AS51" s="115" t="str">
        <f>"Заполняется, если гр"&amp;M43&amp;" = 392 и гр"&amp;F43&amp;" содержит ""Доходы в виде процентов…"""</f>
        <v>Заполняется, если гр10110210 = 392 и гр10110203 содержит "Доходы в виде процентов…"</v>
      </c>
      <c r="AT51" s="115" t="str">
        <f>"Заполняется, если гр"&amp;M43&amp;" = 392 и гр"&amp;F43&amp;" содержит ""Расходы в виде процентов…"""</f>
        <v>Заполняется, если гр10110210 = 392 и гр10110203 содержит "Расходы в виде процентов…"</v>
      </c>
      <c r="AU51" s="115"/>
      <c r="AV51" s="115"/>
      <c r="AW51" s="115" t="str">
        <f>"Заполняется, если гр"&amp;M43&amp;" ≠ 978, 156, 756, 392, 826, 643"</f>
        <v>Заполняется, если гр10110210 ≠ 978, 156, 756, 392, 826, 643</v>
      </c>
      <c r="AX51" s="115" t="str">
        <f>"Заполняется, если гр"&amp;M43&amp;" ≠ 978, 156, 756, 392, 826, 643 и гр"&amp;F43&amp;" содержит ""Доходы в виде процентов…"""</f>
        <v>Заполняется, если гр10110210 ≠ 978, 156, 756, 392, 826, 643 и гр10110203 содержит "Доходы в виде процентов…"</v>
      </c>
      <c r="AY51" s="115" t="str">
        <f>"Заполняется, если гр"&amp;M43&amp;" ≠ 978, 156, 756, 392, 826, 643 и гр"&amp;F43&amp;" содержит ""Расходы в виде процентов…"""</f>
        <v>Заполняется, если гр10110210 ≠ 978, 156, 756, 392, 826, 643 и гр10110203 содержит "Расходы в виде процентов…"</v>
      </c>
      <c r="AZ51" s="115"/>
      <c r="BA51" s="115"/>
    </row>
    <row r="52" spans="1:53" s="29" customFormat="1" ht="63.75" x14ac:dyDescent="0.25">
      <c r="A52" s="57" t="s">
        <v>460</v>
      </c>
      <c r="B52" s="57" t="s">
        <v>463</v>
      </c>
      <c r="C52" s="57" t="s">
        <v>464</v>
      </c>
      <c r="D52" s="117"/>
      <c r="E52" s="117"/>
      <c r="F52" s="117"/>
      <c r="G52" s="117"/>
      <c r="H52" s="117"/>
      <c r="I52" s="117"/>
      <c r="J52" s="117"/>
      <c r="K52" s="117"/>
      <c r="L52" s="117"/>
      <c r="M52" s="117"/>
      <c r="N52" s="117"/>
      <c r="O52" s="117"/>
      <c r="P52" s="117"/>
      <c r="Q52" s="117"/>
      <c r="R52" s="117"/>
      <c r="S52" s="117" t="str">
        <f>"Если гр"&amp;O43&amp;" = 1, то гр"&amp;S43&amp;" применительно к гр"&amp;Q43&amp;",
Если гр"&amp;O43&amp;" = 2, то гр"&amp;S43&amp;" применительно к гр"&amp;P43</f>
        <v>Если гр10110212 = 1, то гр10110216 применительно к гр10110214,
Если гр10110212 = 2, то гр10110216 применительно к гр10110213</v>
      </c>
      <c r="T52" s="117" t="str">
        <f>"Если 0,1*гр"&amp;S43&amp;" &gt;= 2, то гр"&amp;T43&amp;" = 0,1*гр"&amp;S43&amp;" или Если 0,1*гр"&amp;S43&amp;" &lt; 2, то гр"&amp;T43&amp;" = 2"</f>
        <v>Если 0,1*гр10110216 &gt;= 2, то гр10110217 = 0,1*гр10110216 или Если 0,1*гр10110216 &lt; 2, то гр10110217 = 2</v>
      </c>
      <c r="U52" s="117" t="str">
        <f>"гр"&amp;U43&amp;" = 1,5*гр"&amp;S43</f>
        <v>гр10110218 = 1,5*гр10110216</v>
      </c>
      <c r="V52" s="117" t="str">
        <f>"Если гр"&amp;R43&amp;" &gt;= гр"&amp;T43&amp;", то гр"&amp;V43&amp;" = 1,
Если гр"&amp;R43&amp;" &lt; гр"&amp;T43&amp;", то гр"&amp;V43&amp;" = 2"</f>
        <v>Если гр10110215 &gt;= гр10110217, то гр10110219 = 1,
Если гр10110215 &lt; гр10110217, то гр10110219 = 2</v>
      </c>
      <c r="W52" s="117" t="str">
        <f>"Если гр"&amp;R43&amp;" &lt;= гр"&amp;U43&amp;", то гр"&amp;W43&amp;" = 1,
Если гр"&amp;R43&amp;" &gt; гр"&amp;U43&amp;", то гр"&amp;W43&amp;" = 2"</f>
        <v>Если гр10110215 &lt;= гр10110218, то гр10110220 = 1,
Если гр10110215 &gt; гр10110218, то гр10110220 = 2</v>
      </c>
      <c r="X52" s="117" t="str">
        <f>"Если гр"&amp;O43&amp;" = 1, то гр"&amp;X43&amp;" (STR) применительно к гр"&amp;Q43&amp;" на начало рабочего дня
или
Если гр"&amp;O43&amp;" = 2, то гр"&amp;X43&amp;" (STR) применительно к гр"&amp;P43&amp;" на начало рабочего дня"</f>
        <v>Если гр10110212 = 1, то гр10110221 (STR) применительно к гр10110214 на начало рабочего дня
или
Если гр10110212 = 2, то гр10110221 (STR) применительно к гр10110213 на начало рабочего дня</v>
      </c>
      <c r="Y52" s="117" t="str">
        <f>" гр"&amp;Y43&amp;" = 1"</f>
        <v xml:space="preserve"> гр10110222 = 1</v>
      </c>
      <c r="Z52" s="117" t="str">
        <f>"гр"&amp;Z43&amp;" = гр"&amp;X43&amp;" + 7"</f>
        <v>гр10110223 = гр10110221 + 7</v>
      </c>
      <c r="AA52" s="117" t="str">
        <f>"Если гр"&amp;R43&amp;" &gt;= гр"&amp;Y43&amp;", то гр"&amp;AA43&amp;" = 1,
Если гр"&amp;R43&amp;" &lt; гр"&amp;Y43&amp;", то гр"&amp;AA43&amp;" = 2"</f>
        <v>Если гр10110215 &gt;= гр10110222, то гр10110224 = 1,
Если гр10110215 &lt; гр10110222, то гр10110224 = 2</v>
      </c>
      <c r="AB52" s="117" t="str">
        <f>"Если гр"&amp;R43&amp;" &lt;= гр"&amp;Z43&amp;", то гр"&amp;AB43&amp;" = 1,
Если гр"&amp;R43&amp;" &gt; гр"&amp;Z43&amp;", то гр"&amp;AB43&amp;" = 2"</f>
        <v>Если гр10110215 &lt;= гр10110223, то гр10110225 = 1,
Если гр10110215 &gt; гр10110223, то гр10110225 = 2</v>
      </c>
      <c r="AC52" s="117" t="str">
        <f>"Если гр"&amp;O43&amp;" = 1, то гр"&amp;AC43&amp;" применительно к гр"&amp;Q43&amp;" и с учетом гр"&amp;N43&amp;"
или
Если гр"&amp;O43&amp;" = 2, то гр"&amp;AC43&amp;" применительно к гр"&amp;P43&amp;" и с учетом гр"&amp;N43</f>
        <v>Если гр10110212 = 1, то гр10110226 применительно к гр10110214 и с учетом гр10110211
или
Если гр10110212 = 2, то гр10110226 применительно к гр10110213 и с учетом гр10110211</v>
      </c>
      <c r="AD52" s="117" t="str">
        <f>"гр"&amp;AD43&amp;" = 1"</f>
        <v>гр10110227 = 1</v>
      </c>
      <c r="AE52" s="117" t="str">
        <f>"гр"&amp;AE43&amp;" = гр"&amp;AC43&amp;" + 7"</f>
        <v>гр10110228 = гр10110226 + 7</v>
      </c>
      <c r="AF52" s="117" t="str">
        <f>"Если гр"&amp;R43&amp;" &gt;= гр"&amp;AD43&amp;", то гр"&amp;AF43&amp;" = 1,
Если гр"&amp;R43&amp;" &lt; гр"&amp;AD43&amp;", то гр"&amp;AF43&amp;" = 2"</f>
        <v>Если гр10110215 &gt;= гр10110227, то гр10110229 = 1,
Если гр10110215 &lt; гр10110227, то гр10110229 = 2</v>
      </c>
      <c r="AG52" s="117" t="str">
        <f>"Если гр"&amp;R43&amp;" &lt;= гр"&amp;AE43&amp;", то гр"&amp;AG43&amp;" = 1,
Если гр"&amp;R43&amp;" &gt; гр"&amp;AE43&amp;", то гр"&amp;AG43&amp;" = 2"</f>
        <v>Если гр10110215 &lt;= гр10110228, то гр10110230 = 1,
Если гр10110215 &gt; гр10110228, то гр10110230 = 2</v>
      </c>
      <c r="AH52" s="117" t="str">
        <f>"Если гр"&amp;O43&amp;" = 1, то гр"&amp;AH43&amp;" (SONIA) применительно к гр"&amp;Q43&amp;" на начало рабочего дня
или
Если гр"&amp;O43&amp;" = 2, то гр"&amp;AH43&amp;" (SONIA) применительно к гр"&amp;P43&amp;" на начало рабочего дня"</f>
        <v>Если гр10110212 = 1, то гр10110231 (SONIA) применительно к гр10110214 на начало рабочего дня
или
Если гр10110212 = 2, то гр10110231 (SONIA) применительно к гр10110213 на начало рабочего дня</v>
      </c>
      <c r="AI52" s="117" t="str">
        <f>"гр"&amp;AI43&amp;" = 1"</f>
        <v>гр10110232 = 1</v>
      </c>
      <c r="AJ52" s="117" t="str">
        <f>"гр"&amp;AJ43&amp;" = гр"&amp;AH43&amp;" + 7"</f>
        <v>гр10110233 = гр10110231 + 7</v>
      </c>
      <c r="AK52" s="117" t="str">
        <f>"Если гр"&amp;R43&amp;" &gt;= гр"&amp;AI43&amp;", то гр"&amp;AK43&amp;" = 1,
Если гр"&amp;R43&amp;" &lt; гр"&amp;AI43&amp;", то гр"&amp;AK43&amp;" = 2"</f>
        <v>Если гр10110215 &gt;= гр10110232, то гр10110234 = 1,
Если гр10110215 &lt; гр10110232, то гр10110234 = 2</v>
      </c>
      <c r="AL52" s="117" t="str">
        <f>"Если гр"&amp;R43&amp;" &lt;= гр"&amp;AJ43&amp;", то гр"&amp;AL43&amp;" = 1,
Если гр"&amp;R43&amp;" &gt; гр"&amp;AJ43&amp;", то гр"&amp;AL43&amp;" = 2"</f>
        <v>Если гр10110215 &lt;= гр10110233, то гр10110235 = 1,
Если гр10110215 &gt; гр10110233, то гр10110235 = 2</v>
      </c>
      <c r="AM52" s="117" t="str">
        <f>"Если гр"&amp;O43&amp;" = 1, то гр"&amp;AM43&amp;" (SARON) применительно к гр"&amp;Q43&amp;" на начало рабочего дня
или
Если гр"&amp;O43&amp;" = 2, то гр"&amp;AM43&amp;" (SARON) применительно к гр"&amp;P43&amp;" на начало рабочего дня"</f>
        <v>Если гр10110212 = 1, то гр10110236 (SARON) применительно к гр10110214 на начало рабочего дня
или
Если гр10110212 = 2, то гр10110236 (SARON) применительно к гр10110213 на начало рабочего дня</v>
      </c>
      <c r="AN52" s="117" t="str">
        <f>"гр"&amp;AN43&amp;" = 1"</f>
        <v>гр10110237 = 1</v>
      </c>
      <c r="AO52" s="117" t="str">
        <f>"гр"&amp;AO43&amp;" = гр"&amp;AM43&amp;" + 5"</f>
        <v>гр10110238 = гр10110236 + 5</v>
      </c>
      <c r="AP52" s="117" t="str">
        <f>"Если гр"&amp;R43&amp;" &gt;=гр"&amp;AN43&amp;", то гр"&amp;AP43&amp;" = 1,
Если гр"&amp;R43&amp;" &lt; гр"&amp;AN43&amp;", то гр"&amp;AP43&amp;" = 2"</f>
        <v>Если гр10110215 &gt;=гр10110237, то гр10110239 = 1,
Если гр10110215 &lt; гр10110237, то гр10110239 = 2</v>
      </c>
      <c r="AQ52" s="117" t="str">
        <f>"Если гр"&amp;R43&amp;" &lt;= гр"&amp;AO43&amp;", то гр"&amp;AQ43&amp;" = 1,
Если гр"&amp;R43&amp;" &gt; гр"&amp;AO43&amp;", то гр"&amp;AQ43&amp;" = 2"</f>
        <v>Если гр10110215 &lt;= гр10110238, то гр10110240 = 1,
Если гр10110215 &gt; гр10110238, то гр10110240 = 2</v>
      </c>
      <c r="AR52" s="117" t="str">
        <f>"Если гр"&amp;O43&amp;" = 1, то гр"&amp;AR43&amp;" (TONAR) применительно к гр"&amp;Q43&amp;" на начало рабочего дня
или
Если гр"&amp;O43&amp;" = 2, то гр"&amp;AR43&amp;" (TONAR) применительно к гр"&amp;P43&amp;" на начало рабочего дня"</f>
        <v>Если гр10110212 = 1, то гр10110241 (TONAR) применительно к гр10110214 на начало рабочего дня
или
Если гр10110212 = 2, то гр10110241 (TONAR) применительно к гр10110213 на начало рабочего дня</v>
      </c>
      <c r="AS52" s="117" t="str">
        <f>"гр"&amp;AS43&amp;" = 1"</f>
        <v>гр10110242 = 1</v>
      </c>
      <c r="AT52" s="117" t="str">
        <f>"гр"&amp;AT43&amp;" = гр"&amp;AR43&amp;" + 5"</f>
        <v>гр10110243 = гр10110241 + 5</v>
      </c>
      <c r="AU52" s="117" t="str">
        <f>"Если гр"&amp;R43&amp;" &gt;= гр"&amp;AS43&amp;", то гр"&amp;AU43&amp;" = 1,
Если гр"&amp;R43&amp;" &lt; гр"&amp;AS43&amp;", то гр"&amp;AU43&amp;" = 2"</f>
        <v>Если гр10110215 &gt;= гр10110242, то гр10110244 = 1,
Если гр10110215 &lt; гр10110242, то гр10110244 = 2</v>
      </c>
      <c r="AV52" s="117" t="str">
        <f>"Если гр"&amp;R43&amp;" &lt;= гр"&amp;AT43&amp;", то гр"&amp;AV43&amp;" = 1,
Если гр"&amp;R43&amp;" &gt; гр"&amp;AT43&amp;", то гр"&amp;AV43&amp;" = 2"</f>
        <v>Если гр10110215 &lt;= гр10110243, то гр10110245 = 1,
Если гр10110215 &gt; гр10110243, то гр10110245 = 2</v>
      </c>
      <c r="AW52" s="117" t="str">
        <f>"Если гр"&amp;O43&amp;" = 1, то гр"&amp;AW43&amp;" (SOFR) применительно к гр"&amp;Q43&amp;" на начало рабочего дня
или
Если гр"&amp;O43&amp;" = 2, то гр"&amp;AW43&amp;" (SOFR) применительно к гр"&amp;P43&amp;" на начало рабочего дня"</f>
        <v>Если гр10110212 = 1, то гр10110246 (SOFR) применительно к гр10110214 на начало рабочего дня
или
Если гр10110212 = 2, то гр10110246 (SOFR) применительно к гр10110213 на начало рабочего дня</v>
      </c>
      <c r="AX52" s="117" t="str">
        <f>"гр"&amp;AX43&amp;" = 1"</f>
        <v>гр10110247 = 1</v>
      </c>
      <c r="AY52" s="117" t="str">
        <f>"гр"&amp;AY43&amp;" = гр"&amp;AW43&amp;" + 7"</f>
        <v>гр10110248 = гр10110246 + 7</v>
      </c>
      <c r="AZ52" s="117" t="str">
        <f>"Если гр"&amp;R43&amp;" &gt;= гр"&amp;AX43&amp;", то гр"&amp;AZ43&amp;" = 1,
Если гр"&amp;R43&amp;" &lt; гр"&amp;AX43&amp;", то гр"&amp;AZ43&amp;" = 2"</f>
        <v>Если гр10110215 &gt;= гр10110247, то гр10110249 = 1,
Если гр10110215 &lt; гр10110247, то гр10110249 = 2</v>
      </c>
      <c r="BA52" s="117" t="str">
        <f>"Если гр"&amp;R43&amp;" &lt;= гр"&amp;AY43&amp;", то гр"&amp;BA43&amp;" = 1,
Если гр"&amp;R43&amp;" &gt; гр"&amp;AY43&amp;", то гр"&amp;BA43&amp;" = 2"</f>
        <v>Если гр10110215 &lt;= гр10110248, то гр10110250 = 1,
Если гр10110215 &gt; гр10110248, то гр10110250 = 2</v>
      </c>
    </row>
    <row r="53" spans="1:53" s="29" customFormat="1" ht="153" outlineLevel="2" x14ac:dyDescent="0.25">
      <c r="A53" s="57" t="s">
        <v>460</v>
      </c>
      <c r="B53" s="57" t="s">
        <v>465</v>
      </c>
      <c r="C53" s="57" t="s">
        <v>466</v>
      </c>
      <c r="D53" s="118"/>
      <c r="E53" s="118"/>
      <c r="F53" s="118"/>
      <c r="G53" s="118"/>
      <c r="H53" s="118"/>
      <c r="I53" s="118"/>
      <c r="J53" s="118"/>
      <c r="K53" s="118"/>
      <c r="L53" s="118"/>
      <c r="M53" s="118"/>
      <c r="N53" s="118"/>
      <c r="O53" s="118"/>
      <c r="P53" s="118"/>
      <c r="Q53" s="118"/>
      <c r="R53" s="118"/>
      <c r="S53" s="118" t="s">
        <v>630</v>
      </c>
      <c r="T53" s="118" t="s">
        <v>631</v>
      </c>
      <c r="U53" s="118" t="s">
        <v>621</v>
      </c>
      <c r="V53" s="118" t="s">
        <v>632</v>
      </c>
      <c r="W53" s="118" t="s">
        <v>633</v>
      </c>
      <c r="X53" s="118" t="s">
        <v>643</v>
      </c>
      <c r="Y53" s="118" t="s">
        <v>644</v>
      </c>
      <c r="Z53" s="118" t="s">
        <v>645</v>
      </c>
      <c r="AA53" s="118" t="s">
        <v>622</v>
      </c>
      <c r="AB53" s="118" t="s">
        <v>623</v>
      </c>
      <c r="AC53" s="118" t="s">
        <v>646</v>
      </c>
      <c r="AD53" s="118" t="s">
        <v>634</v>
      </c>
      <c r="AE53" s="118" t="s">
        <v>635</v>
      </c>
      <c r="AF53" s="118" t="s">
        <v>624</v>
      </c>
      <c r="AG53" s="118" t="s">
        <v>724</v>
      </c>
      <c r="AH53" s="118" t="s">
        <v>647</v>
      </c>
      <c r="AI53" s="118" t="s">
        <v>636</v>
      </c>
      <c r="AJ53" s="118" t="s">
        <v>637</v>
      </c>
      <c r="AK53" s="118" t="s">
        <v>725</v>
      </c>
      <c r="AL53" s="118" t="s">
        <v>726</v>
      </c>
      <c r="AM53" s="118" t="s">
        <v>727</v>
      </c>
      <c r="AN53" s="118" t="s">
        <v>638</v>
      </c>
      <c r="AO53" s="118" t="s">
        <v>639</v>
      </c>
      <c r="AP53" s="118" t="s">
        <v>728</v>
      </c>
      <c r="AQ53" s="118" t="s">
        <v>625</v>
      </c>
      <c r="AR53" s="118" t="s">
        <v>648</v>
      </c>
      <c r="AS53" s="118" t="s">
        <v>640</v>
      </c>
      <c r="AT53" s="118" t="s">
        <v>641</v>
      </c>
      <c r="AU53" s="118" t="s">
        <v>626</v>
      </c>
      <c r="AV53" s="118" t="s">
        <v>627</v>
      </c>
      <c r="AW53" s="118" t="s">
        <v>620</v>
      </c>
      <c r="AX53" s="118" t="s">
        <v>642</v>
      </c>
      <c r="AY53" s="118" t="s">
        <v>649</v>
      </c>
      <c r="AZ53" s="118" t="s">
        <v>628</v>
      </c>
      <c r="BA53" s="118" t="s">
        <v>629</v>
      </c>
    </row>
    <row r="54" spans="1:53" s="29" customFormat="1"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row>
  </sheetData>
  <phoneticPr fontId="18" type="noConversion"/>
  <hyperlinks>
    <hyperlink ref="A1" location="СОД!A1" display="СОД!A1"/>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B54"/>
  <sheetViews>
    <sheetView zoomScale="40" zoomScaleNormal="40" workbookViewId="0">
      <selection activeCell="E14" sqref="E14:E15"/>
    </sheetView>
  </sheetViews>
  <sheetFormatPr defaultColWidth="9.140625" defaultRowHeight="12.75" outlineLevelRow="2" x14ac:dyDescent="0.25"/>
  <cols>
    <col min="1" max="1" width="12.5703125" style="26" customWidth="1"/>
    <col min="2" max="2" width="10.85546875" style="26" customWidth="1"/>
    <col min="3" max="3" width="19" style="65" customWidth="1"/>
    <col min="4" max="4" width="23.28515625" style="11" customWidth="1"/>
    <col min="5" max="5" width="45.7109375" style="11" customWidth="1"/>
    <col min="6" max="6" width="37.28515625" style="11" customWidth="1"/>
    <col min="7" max="7" width="43.5703125" style="11" customWidth="1"/>
    <col min="8" max="8" width="25.28515625" style="11" customWidth="1"/>
    <col min="9" max="10" width="18.140625" style="11" customWidth="1"/>
    <col min="11" max="11" width="33.28515625" style="11" customWidth="1"/>
    <col min="12" max="12" width="30.140625" style="11" customWidth="1"/>
    <col min="13" max="13" width="21.5703125" style="11" customWidth="1"/>
    <col min="14" max="14" width="23.140625" style="11" customWidth="1"/>
    <col min="15" max="15" width="29.5703125" style="11" customWidth="1"/>
    <col min="16" max="16" width="50.7109375" style="11" customWidth="1"/>
    <col min="17" max="17" width="48.5703125" style="11" customWidth="1"/>
    <col min="18" max="18" width="17.28515625" style="11" customWidth="1"/>
    <col min="19" max="19" width="64.7109375" style="11" customWidth="1"/>
    <col min="20" max="20" width="17.42578125" style="11" customWidth="1"/>
    <col min="21" max="21" width="53.28515625" style="11" customWidth="1"/>
    <col min="22" max="22" width="16.7109375" style="11" customWidth="1"/>
    <col min="23" max="23" width="31.42578125" style="11" customWidth="1"/>
    <col min="24" max="25" width="9.140625" style="11" customWidth="1"/>
    <col min="26" max="27" width="9.140625" style="11"/>
    <col min="28" max="28" width="44.28515625" style="11" customWidth="1"/>
    <col min="29" max="29" width="87.42578125" style="11" customWidth="1"/>
    <col min="30" max="16384" width="9.140625" style="11"/>
  </cols>
  <sheetData>
    <row r="1" spans="1:28" s="21" customFormat="1" ht="15" x14ac:dyDescent="0.25">
      <c r="A1" s="120" t="s">
        <v>124</v>
      </c>
      <c r="B1" s="68"/>
      <c r="C1" s="68"/>
      <c r="F1" s="59"/>
      <c r="G1" s="59"/>
      <c r="H1" s="59"/>
      <c r="I1" s="58"/>
      <c r="J1" s="47"/>
      <c r="K1" s="47"/>
      <c r="L1" s="47"/>
      <c r="M1" s="47"/>
      <c r="N1" s="47"/>
      <c r="O1" s="47"/>
      <c r="P1" s="47"/>
      <c r="Q1" s="47"/>
      <c r="R1" s="47"/>
      <c r="S1" s="47"/>
      <c r="T1" s="47"/>
      <c r="U1" s="47"/>
      <c r="V1" s="47"/>
      <c r="W1" s="47"/>
      <c r="X1" s="47"/>
      <c r="Y1" s="47"/>
    </row>
    <row r="2" spans="1:28" s="21" customFormat="1" ht="15" x14ac:dyDescent="0.25">
      <c r="A2" s="70" t="s">
        <v>422</v>
      </c>
      <c r="B2" s="68"/>
      <c r="C2" s="68"/>
      <c r="F2" s="59"/>
      <c r="G2" s="59"/>
      <c r="H2" s="59"/>
      <c r="I2" s="58"/>
      <c r="J2" s="47"/>
      <c r="K2" s="47"/>
      <c r="L2" s="47"/>
      <c r="M2" s="47"/>
      <c r="N2" s="47"/>
      <c r="O2" s="47"/>
      <c r="P2" s="47"/>
      <c r="Q2" s="47"/>
      <c r="R2" s="47"/>
      <c r="S2" s="47"/>
      <c r="T2" s="47"/>
      <c r="U2" s="47"/>
      <c r="V2" s="47"/>
      <c r="W2" s="47"/>
      <c r="X2" s="47"/>
      <c r="Y2" s="47"/>
    </row>
    <row r="3" spans="1:28" s="21" customFormat="1" ht="15" x14ac:dyDescent="0.25">
      <c r="A3" s="71" t="s">
        <v>423</v>
      </c>
      <c r="B3" s="68"/>
      <c r="C3" s="68"/>
      <c r="F3" s="59"/>
      <c r="G3" s="59"/>
      <c r="H3" s="59"/>
      <c r="I3" s="47"/>
      <c r="J3" s="47"/>
      <c r="K3" s="47"/>
      <c r="L3" s="47"/>
      <c r="M3" s="47"/>
      <c r="N3" s="47"/>
      <c r="O3" s="47"/>
      <c r="P3" s="47"/>
      <c r="Q3" s="47"/>
      <c r="R3" s="47"/>
      <c r="S3" s="47"/>
      <c r="T3" s="47"/>
      <c r="U3" s="47"/>
      <c r="V3" s="47"/>
      <c r="W3" s="47"/>
      <c r="X3" s="47"/>
      <c r="Y3" s="47"/>
    </row>
    <row r="4" spans="1:28" s="21" customFormat="1" ht="15" outlineLevel="1" x14ac:dyDescent="0.25">
      <c r="A4" s="57" t="s">
        <v>424</v>
      </c>
      <c r="B4" s="57" t="s">
        <v>425</v>
      </c>
      <c r="C4" s="57" t="s">
        <v>426</v>
      </c>
      <c r="D4" s="64" t="s">
        <v>427</v>
      </c>
      <c r="E4" s="72"/>
      <c r="F4" s="57" t="s">
        <v>448</v>
      </c>
      <c r="G4" s="57" t="s">
        <v>451</v>
      </c>
      <c r="H4" s="57" t="s">
        <v>453</v>
      </c>
      <c r="I4" s="64" t="s">
        <v>428</v>
      </c>
      <c r="J4" s="47"/>
      <c r="K4" s="47"/>
      <c r="L4" s="47"/>
      <c r="M4" s="47"/>
      <c r="N4" s="47"/>
      <c r="O4" s="47"/>
      <c r="P4" s="47"/>
      <c r="Q4" s="47"/>
      <c r="R4" s="47"/>
      <c r="S4" s="47"/>
      <c r="T4" s="47"/>
      <c r="U4" s="47"/>
      <c r="V4" s="47"/>
      <c r="W4" s="47"/>
      <c r="X4" s="47"/>
      <c r="Y4" s="47"/>
    </row>
    <row r="5" spans="1:28" s="21" customFormat="1" ht="15" outlineLevel="1" x14ac:dyDescent="0.25">
      <c r="A5" s="57" t="s">
        <v>429</v>
      </c>
      <c r="B5" s="57" t="s">
        <v>430</v>
      </c>
      <c r="C5" s="57" t="s">
        <v>431</v>
      </c>
      <c r="D5" s="57" t="s">
        <v>232</v>
      </c>
      <c r="E5" s="73"/>
      <c r="F5" s="57" t="s">
        <v>449</v>
      </c>
      <c r="G5" s="57" t="s">
        <v>452</v>
      </c>
      <c r="H5" s="57" t="s">
        <v>454</v>
      </c>
      <c r="I5" s="74" t="s">
        <v>432</v>
      </c>
      <c r="J5" s="47"/>
      <c r="K5" s="47"/>
      <c r="L5" s="47"/>
      <c r="M5" s="47"/>
      <c r="N5" s="47"/>
      <c r="O5" s="47"/>
      <c r="P5" s="47"/>
      <c r="Q5" s="47"/>
      <c r="R5" s="47"/>
      <c r="S5" s="47"/>
      <c r="T5" s="47"/>
      <c r="U5" s="47"/>
      <c r="V5" s="47"/>
      <c r="W5" s="47"/>
      <c r="X5" s="47"/>
      <c r="Y5" s="47"/>
    </row>
    <row r="6" spans="1:28" s="21" customFormat="1" ht="38.25" outlineLevel="1" x14ac:dyDescent="0.25">
      <c r="A6" s="21">
        <v>1</v>
      </c>
      <c r="B6" s="75" t="s">
        <v>226</v>
      </c>
      <c r="C6" s="32">
        <v>10106101</v>
      </c>
      <c r="D6" s="18" t="s">
        <v>125</v>
      </c>
      <c r="E6" s="185"/>
      <c r="F6" s="158" t="s">
        <v>705</v>
      </c>
      <c r="G6" s="163"/>
      <c r="H6" s="164"/>
      <c r="I6" s="62"/>
      <c r="J6" s="47"/>
      <c r="K6" s="47"/>
      <c r="L6" s="47"/>
      <c r="M6" s="47"/>
      <c r="N6" s="47"/>
      <c r="O6" s="47"/>
      <c r="P6" s="47"/>
      <c r="Q6" s="47"/>
      <c r="R6" s="47"/>
      <c r="S6" s="47"/>
      <c r="T6" s="47"/>
      <c r="U6" s="47"/>
      <c r="V6" s="47"/>
      <c r="W6" s="47"/>
      <c r="X6" s="47"/>
      <c r="Y6" s="47"/>
      <c r="AA6" s="32"/>
      <c r="AB6" s="23"/>
    </row>
    <row r="7" spans="1:28" s="21" customFormat="1" ht="25.5" outlineLevel="1" x14ac:dyDescent="0.25">
      <c r="A7" s="21">
        <v>1</v>
      </c>
      <c r="B7" s="75" t="s">
        <v>185</v>
      </c>
      <c r="C7" s="32">
        <v>10106102</v>
      </c>
      <c r="D7" s="18" t="s">
        <v>126</v>
      </c>
      <c r="E7" s="185"/>
      <c r="F7" s="158" t="s">
        <v>127</v>
      </c>
      <c r="G7" s="163"/>
      <c r="H7" s="164"/>
      <c r="I7" s="62"/>
      <c r="J7" s="47"/>
      <c r="K7" s="47"/>
      <c r="L7" s="47"/>
      <c r="M7" s="47"/>
      <c r="N7" s="47"/>
      <c r="O7" s="47"/>
      <c r="P7" s="47"/>
      <c r="Q7" s="47"/>
      <c r="R7" s="47"/>
      <c r="S7" s="47"/>
      <c r="T7" s="47"/>
      <c r="U7" s="47"/>
      <c r="V7" s="47"/>
      <c r="W7" s="47"/>
      <c r="X7" s="47"/>
      <c r="Y7" s="47"/>
      <c r="AA7" s="32"/>
      <c r="AB7" s="29"/>
    </row>
    <row r="8" spans="1:28" s="21" customFormat="1" ht="63.75" outlineLevel="1" x14ac:dyDescent="0.25">
      <c r="A8" s="21">
        <v>1</v>
      </c>
      <c r="B8" s="75" t="s">
        <v>229</v>
      </c>
      <c r="C8" s="32">
        <v>10106103</v>
      </c>
      <c r="D8" s="18" t="s">
        <v>129</v>
      </c>
      <c r="E8" s="21" t="s">
        <v>228</v>
      </c>
      <c r="F8" s="159" t="s">
        <v>506</v>
      </c>
      <c r="G8" s="165" t="s">
        <v>224</v>
      </c>
      <c r="H8" s="164" t="s">
        <v>507</v>
      </c>
      <c r="I8" s="62"/>
      <c r="J8" s="47"/>
      <c r="K8" s="47"/>
      <c r="L8" s="47"/>
      <c r="M8" s="47"/>
      <c r="N8" s="47"/>
      <c r="O8" s="47"/>
      <c r="P8" s="47"/>
      <c r="Q8" s="47"/>
      <c r="R8" s="47"/>
      <c r="S8" s="47"/>
      <c r="T8" s="47"/>
      <c r="U8" s="47"/>
      <c r="V8" s="47"/>
      <c r="W8" s="47"/>
      <c r="X8" s="47"/>
      <c r="Y8" s="47"/>
      <c r="AA8" s="32"/>
      <c r="AB8" s="29"/>
    </row>
    <row r="9" spans="1:28" s="21" customFormat="1" ht="63.75" outlineLevel="1" x14ac:dyDescent="0.25">
      <c r="A9" s="21">
        <v>1</v>
      </c>
      <c r="B9" s="75" t="s">
        <v>433</v>
      </c>
      <c r="C9" s="32">
        <v>10106104</v>
      </c>
      <c r="D9" s="18" t="s">
        <v>130</v>
      </c>
      <c r="E9" s="76" t="s">
        <v>147</v>
      </c>
      <c r="F9" s="159" t="s">
        <v>506</v>
      </c>
      <c r="G9" s="165" t="s">
        <v>224</v>
      </c>
      <c r="H9" s="164" t="s">
        <v>507</v>
      </c>
      <c r="I9" s="62"/>
      <c r="J9" s="47"/>
      <c r="K9" s="47"/>
      <c r="L9" s="47"/>
      <c r="M9" s="47"/>
      <c r="N9" s="47"/>
      <c r="O9" s="47"/>
      <c r="P9" s="47"/>
      <c r="Q9" s="47"/>
      <c r="R9" s="47"/>
      <c r="S9" s="47"/>
      <c r="T9" s="47"/>
      <c r="U9" s="47"/>
      <c r="V9" s="47"/>
      <c r="W9" s="47"/>
      <c r="X9" s="47"/>
      <c r="Y9" s="47"/>
      <c r="AA9" s="32"/>
      <c r="AB9" s="29"/>
    </row>
    <row r="10" spans="1:28" s="21" customFormat="1" ht="39" customHeight="1" outlineLevel="1" x14ac:dyDescent="0.25">
      <c r="A10" s="21">
        <v>1</v>
      </c>
      <c r="B10" s="75" t="s">
        <v>434</v>
      </c>
      <c r="C10" s="32">
        <v>10106105</v>
      </c>
      <c r="D10" s="18" t="s">
        <v>596</v>
      </c>
      <c r="E10" s="186"/>
      <c r="F10" s="159" t="s">
        <v>506</v>
      </c>
      <c r="G10" s="165" t="s">
        <v>592</v>
      </c>
      <c r="H10" s="164" t="s">
        <v>607</v>
      </c>
      <c r="I10" s="62"/>
      <c r="J10" s="47"/>
      <c r="K10" s="47"/>
      <c r="L10" s="47"/>
      <c r="M10" s="47"/>
      <c r="N10" s="47"/>
      <c r="O10" s="47"/>
      <c r="P10" s="47"/>
      <c r="Q10" s="47"/>
      <c r="R10" s="47"/>
      <c r="S10" s="47"/>
      <c r="T10" s="47"/>
      <c r="U10" s="47"/>
      <c r="V10" s="47"/>
      <c r="W10" s="47"/>
      <c r="X10" s="47"/>
      <c r="Y10" s="47"/>
      <c r="AA10" s="32"/>
      <c r="AB10" s="29"/>
    </row>
    <row r="11" spans="1:28" s="21" customFormat="1" ht="15" outlineLevel="1" x14ac:dyDescent="0.25">
      <c r="A11" s="21">
        <v>1</v>
      </c>
      <c r="B11" s="75" t="s">
        <v>435</v>
      </c>
      <c r="C11" s="32">
        <v>10106106</v>
      </c>
      <c r="D11" s="18" t="s">
        <v>131</v>
      </c>
      <c r="E11" s="186"/>
      <c r="F11" s="158" t="s">
        <v>704</v>
      </c>
      <c r="G11" s="163"/>
      <c r="H11" s="164"/>
      <c r="I11" s="62"/>
      <c r="J11" s="47"/>
      <c r="K11" s="47"/>
      <c r="L11" s="47"/>
      <c r="M11" s="47"/>
      <c r="N11" s="47"/>
      <c r="O11" s="47"/>
      <c r="P11" s="47"/>
      <c r="Q11" s="47"/>
      <c r="R11" s="47"/>
      <c r="S11" s="47"/>
      <c r="T11" s="47"/>
      <c r="U11" s="47"/>
      <c r="V11" s="47"/>
      <c r="W11" s="47"/>
      <c r="X11" s="47"/>
      <c r="Y11" s="47"/>
      <c r="AA11" s="32"/>
      <c r="AB11" s="29"/>
    </row>
    <row r="12" spans="1:28" s="21" customFormat="1" ht="15" outlineLevel="1" x14ac:dyDescent="0.25">
      <c r="A12" s="21">
        <v>1</v>
      </c>
      <c r="B12" s="75" t="s">
        <v>436</v>
      </c>
      <c r="C12" s="32">
        <v>10106107</v>
      </c>
      <c r="D12" s="18" t="s">
        <v>0</v>
      </c>
      <c r="E12" s="77">
        <v>10106</v>
      </c>
      <c r="F12" s="158" t="s">
        <v>506</v>
      </c>
      <c r="G12" s="163"/>
      <c r="H12" s="164"/>
      <c r="I12" s="62"/>
      <c r="J12" s="47"/>
      <c r="K12" s="47"/>
      <c r="L12" s="47"/>
      <c r="M12" s="47"/>
      <c r="N12" s="47"/>
      <c r="O12" s="47"/>
      <c r="P12" s="47"/>
      <c r="Q12" s="47"/>
      <c r="R12" s="47"/>
      <c r="S12" s="47"/>
      <c r="T12" s="47"/>
      <c r="U12" s="47"/>
      <c r="V12" s="47"/>
      <c r="W12" s="47"/>
      <c r="X12" s="47"/>
      <c r="Y12" s="47"/>
      <c r="AA12" s="32"/>
      <c r="AB12" s="29"/>
    </row>
    <row r="13" spans="1:28" s="21" customFormat="1" ht="75" outlineLevel="1" x14ac:dyDescent="0.25">
      <c r="A13" s="21">
        <v>1</v>
      </c>
      <c r="B13" s="75" t="s">
        <v>437</v>
      </c>
      <c r="C13" s="32">
        <v>10106108</v>
      </c>
      <c r="D13" s="18" t="s">
        <v>132</v>
      </c>
      <c r="E13" s="67" t="s">
        <v>595</v>
      </c>
      <c r="F13" s="158" t="s">
        <v>506</v>
      </c>
      <c r="G13" s="163"/>
      <c r="H13" s="164"/>
      <c r="I13" s="62"/>
      <c r="J13" s="47"/>
      <c r="K13" s="47"/>
      <c r="L13" s="47"/>
      <c r="M13" s="47"/>
      <c r="N13" s="47"/>
      <c r="O13" s="47"/>
      <c r="P13" s="47"/>
      <c r="Q13" s="47"/>
      <c r="R13" s="47"/>
      <c r="S13" s="47"/>
      <c r="T13" s="47"/>
      <c r="U13" s="47"/>
      <c r="V13" s="47"/>
      <c r="W13" s="47"/>
      <c r="X13" s="47"/>
      <c r="Y13" s="47"/>
      <c r="AA13" s="32"/>
      <c r="AB13" s="23"/>
    </row>
    <row r="14" spans="1:28" s="21" customFormat="1" ht="15" outlineLevel="1" x14ac:dyDescent="0.25">
      <c r="A14" s="21">
        <v>1</v>
      </c>
      <c r="B14" s="75" t="s">
        <v>438</v>
      </c>
      <c r="C14" s="32">
        <v>10106109</v>
      </c>
      <c r="D14" s="18" t="s">
        <v>133</v>
      </c>
      <c r="E14" s="71"/>
      <c r="F14" s="159" t="s">
        <v>128</v>
      </c>
      <c r="G14" s="163"/>
      <c r="H14" s="164"/>
      <c r="I14" s="62"/>
      <c r="J14" s="47"/>
      <c r="K14" s="47"/>
      <c r="L14" s="47"/>
      <c r="M14" s="47"/>
      <c r="N14" s="47"/>
      <c r="O14" s="47"/>
      <c r="P14" s="47"/>
      <c r="Q14" s="47"/>
      <c r="R14" s="47"/>
      <c r="S14" s="47"/>
      <c r="T14" s="47"/>
      <c r="U14" s="47"/>
      <c r="V14" s="47"/>
      <c r="W14" s="47"/>
      <c r="X14" s="47"/>
      <c r="Y14" s="47"/>
      <c r="AA14" s="32"/>
      <c r="AB14" s="29"/>
    </row>
    <row r="15" spans="1:28" s="21" customFormat="1" ht="25.5" outlineLevel="1" x14ac:dyDescent="0.25">
      <c r="A15" s="21">
        <v>1</v>
      </c>
      <c r="B15" s="75" t="s">
        <v>510</v>
      </c>
      <c r="C15" s="32">
        <v>10106110</v>
      </c>
      <c r="D15" s="18" t="s">
        <v>235</v>
      </c>
      <c r="E15" s="187"/>
      <c r="F15" s="159" t="s">
        <v>128</v>
      </c>
      <c r="G15" s="163"/>
      <c r="H15" s="164"/>
      <c r="I15" s="62"/>
      <c r="J15" s="47"/>
      <c r="K15" s="47"/>
      <c r="L15" s="47"/>
      <c r="M15" s="47"/>
      <c r="N15" s="47"/>
      <c r="O15" s="47"/>
      <c r="P15" s="47"/>
      <c r="Q15" s="47"/>
      <c r="R15" s="47"/>
      <c r="S15" s="47"/>
      <c r="T15" s="47"/>
      <c r="U15" s="47"/>
      <c r="V15" s="47"/>
      <c r="W15" s="47"/>
      <c r="X15" s="47"/>
      <c r="Y15" s="47"/>
      <c r="AA15" s="32"/>
      <c r="AB15" s="29"/>
    </row>
    <row r="16" spans="1:28" s="21" customFormat="1" ht="15" outlineLevel="1" x14ac:dyDescent="0.25">
      <c r="B16" s="75"/>
      <c r="C16" s="32"/>
      <c r="D16" s="37"/>
      <c r="E16" s="187"/>
      <c r="F16" s="24"/>
      <c r="G16" s="188"/>
      <c r="H16" s="189"/>
      <c r="I16" s="190"/>
      <c r="J16" s="191"/>
      <c r="K16" s="10"/>
      <c r="L16" s="10"/>
      <c r="M16" s="28"/>
      <c r="N16" s="28"/>
      <c r="O16" s="28"/>
      <c r="Q16" s="28"/>
      <c r="R16" s="28"/>
      <c r="U16" s="84"/>
      <c r="W16" s="83"/>
      <c r="AA16" s="32"/>
      <c r="AB16" s="29"/>
    </row>
    <row r="17" spans="1:20" s="21" customFormat="1" ht="15" x14ac:dyDescent="0.25">
      <c r="A17" s="37"/>
      <c r="B17" s="37"/>
      <c r="C17" s="37"/>
      <c r="D17" s="37"/>
      <c r="E17" s="37"/>
      <c r="F17" s="15"/>
      <c r="G17" s="37"/>
      <c r="H17" s="37"/>
      <c r="I17" s="32"/>
      <c r="J17" s="34"/>
      <c r="K17" s="34"/>
      <c r="L17" s="37"/>
      <c r="M17" s="37"/>
      <c r="N17" s="37"/>
      <c r="O17" s="15"/>
      <c r="P17" s="15"/>
      <c r="Q17" s="37"/>
      <c r="R17" s="37"/>
      <c r="S17" s="37"/>
      <c r="T17" s="37"/>
    </row>
    <row r="18" spans="1:20" s="21" customFormat="1" x14ac:dyDescent="0.25">
      <c r="A18" s="85" t="s">
        <v>439</v>
      </c>
      <c r="B18" s="86"/>
      <c r="C18" s="86"/>
      <c r="D18" s="37"/>
      <c r="E18" s="37"/>
      <c r="F18" s="37"/>
      <c r="G18" s="37"/>
      <c r="H18" s="37"/>
      <c r="I18" s="32"/>
      <c r="J18" s="34"/>
      <c r="K18" s="34"/>
      <c r="L18" s="37"/>
      <c r="M18" s="37"/>
      <c r="N18" s="37"/>
      <c r="O18" s="34"/>
      <c r="P18" s="37"/>
      <c r="Q18" s="37"/>
      <c r="R18" s="37"/>
      <c r="S18" s="37"/>
      <c r="T18" s="37"/>
    </row>
    <row r="19" spans="1:20" s="21" customFormat="1" collapsed="1" x14ac:dyDescent="0.25">
      <c r="A19" s="87" t="s">
        <v>440</v>
      </c>
      <c r="B19" s="86"/>
      <c r="C19" s="86"/>
      <c r="D19" s="37"/>
      <c r="E19" s="37"/>
      <c r="F19" s="37"/>
      <c r="G19" s="37"/>
      <c r="H19" s="37"/>
      <c r="I19" s="32"/>
      <c r="J19" s="34"/>
      <c r="K19" s="34"/>
      <c r="L19" s="37"/>
      <c r="M19" s="37"/>
      <c r="N19" s="37"/>
      <c r="O19" s="34"/>
      <c r="P19" s="37"/>
      <c r="Q19" s="37"/>
      <c r="R19" s="37"/>
      <c r="S19" s="37"/>
      <c r="T19" s="37"/>
    </row>
    <row r="20" spans="1:20" s="21" customFormat="1" hidden="1" outlineLevel="2" x14ac:dyDescent="0.25">
      <c r="A20" s="57" t="s">
        <v>441</v>
      </c>
      <c r="B20" s="86" t="s">
        <v>442</v>
      </c>
      <c r="C20" s="139" t="s">
        <v>236</v>
      </c>
      <c r="D20" s="23" t="s">
        <v>407</v>
      </c>
      <c r="E20" s="23" t="s">
        <v>407</v>
      </c>
      <c r="F20" s="23" t="s">
        <v>407</v>
      </c>
      <c r="G20" s="23" t="s">
        <v>407</v>
      </c>
      <c r="H20" s="23" t="s">
        <v>407</v>
      </c>
      <c r="I20" s="23" t="s">
        <v>407</v>
      </c>
      <c r="J20" s="23" t="s">
        <v>407</v>
      </c>
      <c r="K20" s="23" t="s">
        <v>407</v>
      </c>
      <c r="L20" s="23" t="s">
        <v>407</v>
      </c>
      <c r="M20" s="23" t="s">
        <v>407</v>
      </c>
      <c r="N20" s="23" t="s">
        <v>407</v>
      </c>
      <c r="O20" s="23" t="s">
        <v>407</v>
      </c>
      <c r="P20" s="23" t="s">
        <v>407</v>
      </c>
      <c r="Q20" s="23" t="s">
        <v>407</v>
      </c>
      <c r="R20" s="23" t="s">
        <v>407</v>
      </c>
      <c r="S20" s="23" t="s">
        <v>407</v>
      </c>
      <c r="T20" s="23" t="s">
        <v>407</v>
      </c>
    </row>
    <row r="21" spans="1:20" s="21" customFormat="1" ht="25.5" hidden="1" outlineLevel="2" x14ac:dyDescent="0.25">
      <c r="A21" s="57" t="s">
        <v>441</v>
      </c>
      <c r="B21" s="86" t="s">
        <v>442</v>
      </c>
      <c r="C21" s="140" t="s">
        <v>237</v>
      </c>
      <c r="D21" s="23" t="s">
        <v>408</v>
      </c>
      <c r="E21" s="23" t="s">
        <v>408</v>
      </c>
      <c r="F21" s="23" t="s">
        <v>408</v>
      </c>
      <c r="G21" s="23" t="s">
        <v>408</v>
      </c>
      <c r="H21" s="23" t="s">
        <v>408</v>
      </c>
      <c r="I21" s="23" t="s">
        <v>408</v>
      </c>
      <c r="J21" s="23" t="s">
        <v>408</v>
      </c>
      <c r="K21" s="23" t="s">
        <v>408</v>
      </c>
      <c r="L21" s="23" t="s">
        <v>408</v>
      </c>
      <c r="M21" s="23" t="s">
        <v>408</v>
      </c>
      <c r="N21" s="23" t="s">
        <v>408</v>
      </c>
      <c r="O21" s="23" t="s">
        <v>408</v>
      </c>
      <c r="P21" s="23" t="s">
        <v>408</v>
      </c>
      <c r="Q21" s="23" t="s">
        <v>408</v>
      </c>
      <c r="R21" s="23" t="s">
        <v>408</v>
      </c>
      <c r="S21" s="23" t="s">
        <v>408</v>
      </c>
      <c r="T21" s="23" t="s">
        <v>408</v>
      </c>
    </row>
    <row r="22" spans="1:20" s="21" customFormat="1" hidden="1" outlineLevel="2" x14ac:dyDescent="0.25">
      <c r="A22" s="57" t="s">
        <v>441</v>
      </c>
      <c r="B22" s="86" t="s">
        <v>442</v>
      </c>
      <c r="C22" s="139" t="s">
        <v>237</v>
      </c>
      <c r="D22" s="23" t="s">
        <v>242</v>
      </c>
      <c r="E22" s="23" t="s">
        <v>242</v>
      </c>
      <c r="F22" s="23" t="s">
        <v>242</v>
      </c>
      <c r="G22" s="23" t="s">
        <v>242</v>
      </c>
      <c r="H22" s="23" t="s">
        <v>242</v>
      </c>
      <c r="I22" s="23" t="s">
        <v>242</v>
      </c>
      <c r="J22" s="23" t="s">
        <v>242</v>
      </c>
      <c r="K22" s="23" t="s">
        <v>242</v>
      </c>
      <c r="L22" s="23" t="s">
        <v>242</v>
      </c>
      <c r="M22" s="23" t="s">
        <v>242</v>
      </c>
      <c r="N22" s="23" t="s">
        <v>242</v>
      </c>
      <c r="O22" s="23" t="s">
        <v>242</v>
      </c>
      <c r="P22" s="179" t="s">
        <v>242</v>
      </c>
      <c r="Q22" s="23" t="s">
        <v>242</v>
      </c>
      <c r="R22" s="23" t="s">
        <v>242</v>
      </c>
      <c r="S22" s="23" t="s">
        <v>242</v>
      </c>
      <c r="T22" s="23" t="s">
        <v>242</v>
      </c>
    </row>
    <row r="23" spans="1:20" s="21" customFormat="1" ht="25.5" hidden="1" outlineLevel="2" x14ac:dyDescent="0.25">
      <c r="A23" s="57" t="s">
        <v>441</v>
      </c>
      <c r="B23" s="86" t="s">
        <v>443</v>
      </c>
      <c r="C23" s="141" t="s">
        <v>86</v>
      </c>
      <c r="D23" s="23" t="s">
        <v>243</v>
      </c>
      <c r="E23" s="23" t="s">
        <v>243</v>
      </c>
      <c r="F23" s="23" t="s">
        <v>243</v>
      </c>
      <c r="G23" s="23" t="s">
        <v>243</v>
      </c>
      <c r="H23" s="23" t="s">
        <v>243</v>
      </c>
      <c r="I23" s="23" t="s">
        <v>243</v>
      </c>
      <c r="J23" s="23" t="s">
        <v>243</v>
      </c>
      <c r="K23" s="23" t="s">
        <v>243</v>
      </c>
      <c r="L23" s="23" t="s">
        <v>243</v>
      </c>
      <c r="M23" s="23" t="s">
        <v>243</v>
      </c>
      <c r="N23" s="23" t="s">
        <v>243</v>
      </c>
      <c r="O23" s="23" t="s">
        <v>243</v>
      </c>
      <c r="P23" s="179" t="s">
        <v>243</v>
      </c>
      <c r="Q23" s="23" t="s">
        <v>243</v>
      </c>
      <c r="R23" s="23" t="s">
        <v>243</v>
      </c>
      <c r="S23" s="23" t="s">
        <v>243</v>
      </c>
      <c r="T23" s="23" t="s">
        <v>243</v>
      </c>
    </row>
    <row r="24" spans="1:20" s="21" customFormat="1" hidden="1" outlineLevel="2" x14ac:dyDescent="0.25">
      <c r="A24" s="86" t="s">
        <v>444</v>
      </c>
      <c r="B24" s="86" t="s">
        <v>444</v>
      </c>
      <c r="C24" s="141" t="s">
        <v>238</v>
      </c>
      <c r="D24" s="23" t="s">
        <v>244</v>
      </c>
      <c r="E24" s="23" t="s">
        <v>244</v>
      </c>
      <c r="F24" s="23" t="s">
        <v>244</v>
      </c>
      <c r="G24" s="23" t="s">
        <v>244</v>
      </c>
      <c r="H24" s="23" t="s">
        <v>244</v>
      </c>
      <c r="I24" s="23" t="s">
        <v>244</v>
      </c>
      <c r="J24" s="23" t="s">
        <v>244</v>
      </c>
      <c r="K24" s="23" t="s">
        <v>244</v>
      </c>
      <c r="L24" s="23" t="s">
        <v>244</v>
      </c>
      <c r="M24" s="23" t="s">
        <v>244</v>
      </c>
      <c r="N24" s="23" t="s">
        <v>244</v>
      </c>
      <c r="O24" s="23" t="s">
        <v>244</v>
      </c>
      <c r="P24" s="23" t="s">
        <v>244</v>
      </c>
      <c r="Q24" s="23" t="s">
        <v>244</v>
      </c>
      <c r="R24" s="23" t="s">
        <v>244</v>
      </c>
      <c r="S24" s="23" t="s">
        <v>244</v>
      </c>
      <c r="T24" s="23" t="s">
        <v>244</v>
      </c>
    </row>
    <row r="25" spans="1:20" s="21" customFormat="1" hidden="1" outlineLevel="2" x14ac:dyDescent="0.25">
      <c r="A25" s="86" t="s">
        <v>444</v>
      </c>
      <c r="B25" s="86" t="s">
        <v>444</v>
      </c>
      <c r="C25" s="140" t="s">
        <v>239</v>
      </c>
      <c r="D25" s="23" t="s">
        <v>144</v>
      </c>
      <c r="E25" s="23" t="s">
        <v>144</v>
      </c>
      <c r="F25" s="179" t="s">
        <v>144</v>
      </c>
      <c r="G25" s="23" t="s">
        <v>144</v>
      </c>
      <c r="H25" s="23" t="s">
        <v>144</v>
      </c>
      <c r="I25" s="23" t="s">
        <v>144</v>
      </c>
      <c r="J25" s="23" t="s">
        <v>144</v>
      </c>
      <c r="K25" s="23" t="s">
        <v>144</v>
      </c>
      <c r="L25" s="23" t="s">
        <v>144</v>
      </c>
      <c r="M25" s="23" t="s">
        <v>144</v>
      </c>
      <c r="N25" s="23" t="s">
        <v>144</v>
      </c>
      <c r="O25" s="179" t="s">
        <v>144</v>
      </c>
      <c r="P25" s="179" t="s">
        <v>144</v>
      </c>
      <c r="Q25" s="23" t="s">
        <v>144</v>
      </c>
      <c r="R25" s="23" t="s">
        <v>144</v>
      </c>
      <c r="S25" s="23" t="s">
        <v>144</v>
      </c>
      <c r="T25" s="23" t="s">
        <v>144</v>
      </c>
    </row>
    <row r="26" spans="1:20" s="21" customFormat="1" ht="13.5" hidden="1" outlineLevel="2" thickBot="1" x14ac:dyDescent="0.3">
      <c r="A26" s="57" t="s">
        <v>441</v>
      </c>
      <c r="B26" s="86" t="s">
        <v>442</v>
      </c>
      <c r="C26" s="139" t="s">
        <v>237</v>
      </c>
      <c r="D26" s="23" t="s">
        <v>245</v>
      </c>
      <c r="E26" s="23" t="s">
        <v>246</v>
      </c>
      <c r="F26" s="179" t="s">
        <v>578</v>
      </c>
      <c r="G26" s="179" t="s">
        <v>578</v>
      </c>
      <c r="H26" s="179" t="s">
        <v>578</v>
      </c>
      <c r="I26" s="23" t="s">
        <v>249</v>
      </c>
      <c r="J26" s="23" t="s">
        <v>249</v>
      </c>
      <c r="K26" s="179" t="s">
        <v>564</v>
      </c>
      <c r="L26" s="179" t="s">
        <v>565</v>
      </c>
      <c r="M26" s="179" t="s">
        <v>565</v>
      </c>
      <c r="N26" s="179" t="s">
        <v>565</v>
      </c>
      <c r="O26" s="179" t="s">
        <v>575</v>
      </c>
      <c r="P26" s="23" t="s">
        <v>586</v>
      </c>
      <c r="Q26" s="23" t="s">
        <v>253</v>
      </c>
      <c r="R26" s="23" t="s">
        <v>253</v>
      </c>
      <c r="S26" s="23" t="s">
        <v>253</v>
      </c>
      <c r="T26" s="23" t="s">
        <v>253</v>
      </c>
    </row>
    <row r="27" spans="1:20" s="21" customFormat="1" ht="161.44999999999999" hidden="1" customHeight="1" outlineLevel="2" thickBot="1" x14ac:dyDescent="0.3">
      <c r="A27" s="57" t="s">
        <v>441</v>
      </c>
      <c r="B27" s="86" t="s">
        <v>443</v>
      </c>
      <c r="C27" s="141" t="s">
        <v>86</v>
      </c>
      <c r="D27" s="92" t="s">
        <v>254</v>
      </c>
      <c r="E27" s="154" t="s">
        <v>255</v>
      </c>
      <c r="F27" s="161" t="s">
        <v>409</v>
      </c>
      <c r="G27" s="180" t="s">
        <v>409</v>
      </c>
      <c r="H27" s="181" t="s">
        <v>409</v>
      </c>
      <c r="I27" s="161" t="s">
        <v>353</v>
      </c>
      <c r="J27" s="181" t="s">
        <v>353</v>
      </c>
      <c r="K27" s="157" t="s">
        <v>594</v>
      </c>
      <c r="L27" s="182" t="s">
        <v>590</v>
      </c>
      <c r="M27" s="183" t="s">
        <v>590</v>
      </c>
      <c r="N27" s="184" t="s">
        <v>590</v>
      </c>
      <c r="O27" s="157" t="s">
        <v>589</v>
      </c>
      <c r="P27" s="92" t="s">
        <v>608</v>
      </c>
      <c r="Q27" s="23" t="s">
        <v>261</v>
      </c>
      <c r="R27" s="23" t="s">
        <v>261</v>
      </c>
      <c r="S27" s="23" t="s">
        <v>261</v>
      </c>
      <c r="T27" s="23" t="s">
        <v>261</v>
      </c>
    </row>
    <row r="28" spans="1:20" s="21" customFormat="1" hidden="1" outlineLevel="2" x14ac:dyDescent="0.25">
      <c r="A28" s="86" t="s">
        <v>444</v>
      </c>
      <c r="B28" s="86" t="s">
        <v>444</v>
      </c>
      <c r="C28" s="141" t="s">
        <v>238</v>
      </c>
      <c r="D28" s="127" t="s">
        <v>262</v>
      </c>
      <c r="E28" s="127" t="s">
        <v>262</v>
      </c>
      <c r="F28" s="127" t="s">
        <v>262</v>
      </c>
      <c r="G28" s="127" t="s">
        <v>262</v>
      </c>
      <c r="H28" s="127" t="s">
        <v>262</v>
      </c>
      <c r="I28" s="127" t="s">
        <v>262</v>
      </c>
      <c r="J28" s="127" t="s">
        <v>262</v>
      </c>
      <c r="K28" s="127" t="s">
        <v>263</v>
      </c>
      <c r="L28" s="127" t="s">
        <v>264</v>
      </c>
      <c r="M28" s="127" t="s">
        <v>264</v>
      </c>
      <c r="N28" s="127" t="s">
        <v>264</v>
      </c>
      <c r="O28" s="127" t="s">
        <v>298</v>
      </c>
      <c r="P28" s="127" t="s">
        <v>587</v>
      </c>
      <c r="Q28" s="127" t="s">
        <v>244</v>
      </c>
      <c r="R28" s="127" t="s">
        <v>244</v>
      </c>
      <c r="S28" s="127" t="s">
        <v>244</v>
      </c>
      <c r="T28" s="127" t="s">
        <v>244</v>
      </c>
    </row>
    <row r="29" spans="1:20" s="21" customFormat="1" hidden="1" outlineLevel="2" x14ac:dyDescent="0.25">
      <c r="A29" s="86" t="s">
        <v>444</v>
      </c>
      <c r="B29" s="86" t="s">
        <v>444</v>
      </c>
      <c r="C29" s="140" t="s">
        <v>239</v>
      </c>
      <c r="D29" s="127" t="s">
        <v>265</v>
      </c>
      <c r="E29" s="127" t="s">
        <v>144</v>
      </c>
      <c r="F29" s="127" t="e">
        <v>#N/A</v>
      </c>
      <c r="G29" s="127" t="e">
        <v>#N/A</v>
      </c>
      <c r="H29" s="127" t="e">
        <v>#N/A</v>
      </c>
      <c r="I29" s="127" t="e">
        <v>#N/A</v>
      </c>
      <c r="J29" s="127" t="e">
        <v>#N/A</v>
      </c>
      <c r="K29" s="127" t="s">
        <v>563</v>
      </c>
      <c r="L29" s="127" t="e">
        <v>#N/A</v>
      </c>
      <c r="M29" s="127" t="e">
        <v>#N/A</v>
      </c>
      <c r="N29" s="127" t="e">
        <v>#N/A</v>
      </c>
      <c r="O29" s="127" t="s">
        <v>513</v>
      </c>
      <c r="P29" s="127" t="s">
        <v>563</v>
      </c>
      <c r="Q29" s="127" t="s">
        <v>144</v>
      </c>
      <c r="R29" s="127" t="s">
        <v>144</v>
      </c>
      <c r="S29" s="127" t="s">
        <v>144</v>
      </c>
      <c r="T29" s="127" t="s">
        <v>144</v>
      </c>
    </row>
    <row r="30" spans="1:20" s="21" customFormat="1" hidden="1" outlineLevel="2" x14ac:dyDescent="0.25">
      <c r="A30" s="57" t="s">
        <v>441</v>
      </c>
      <c r="B30" s="86" t="s">
        <v>442</v>
      </c>
      <c r="C30" s="139" t="s">
        <v>237</v>
      </c>
      <c r="D30" s="23">
        <v>0</v>
      </c>
      <c r="E30" s="23">
        <v>0</v>
      </c>
      <c r="F30" s="23" t="s">
        <v>579</v>
      </c>
      <c r="G30" s="23" t="s">
        <v>411</v>
      </c>
      <c r="H30" s="23" t="s">
        <v>410</v>
      </c>
      <c r="I30" s="23" t="s">
        <v>271</v>
      </c>
      <c r="J30" s="23" t="s">
        <v>272</v>
      </c>
      <c r="K30" s="23">
        <v>0</v>
      </c>
      <c r="L30" s="23" t="s">
        <v>572</v>
      </c>
      <c r="M30" s="23" t="s">
        <v>573</v>
      </c>
      <c r="N30" s="23" t="s">
        <v>574</v>
      </c>
      <c r="O30" s="23">
        <v>0</v>
      </c>
      <c r="P30" s="127">
        <v>0</v>
      </c>
      <c r="Q30" s="23" t="s">
        <v>526</v>
      </c>
      <c r="R30" s="23" t="s">
        <v>285</v>
      </c>
      <c r="S30" s="23" t="s">
        <v>286</v>
      </c>
      <c r="T30" s="23" t="s">
        <v>287</v>
      </c>
    </row>
    <row r="31" spans="1:20" s="21" customFormat="1" ht="124.15" hidden="1" customHeight="1" outlineLevel="2" x14ac:dyDescent="0.25">
      <c r="A31" s="57" t="s">
        <v>441</v>
      </c>
      <c r="B31" s="86" t="s">
        <v>443</v>
      </c>
      <c r="C31" s="141" t="s">
        <v>86</v>
      </c>
      <c r="D31" s="127" t="e">
        <v>#N/A</v>
      </c>
      <c r="E31" s="127" t="e">
        <v>#N/A</v>
      </c>
      <c r="F31" s="92" t="s">
        <v>582</v>
      </c>
      <c r="G31" s="92" t="s">
        <v>412</v>
      </c>
      <c r="H31" s="92" t="s">
        <v>585</v>
      </c>
      <c r="I31" s="92" t="s">
        <v>5</v>
      </c>
      <c r="J31" s="92" t="s">
        <v>289</v>
      </c>
      <c r="K31" s="23" t="e">
        <v>#N/A</v>
      </c>
      <c r="L31" s="92" t="s">
        <v>597</v>
      </c>
      <c r="M31" s="92" t="s">
        <v>568</v>
      </c>
      <c r="N31" s="92" t="s">
        <v>566</v>
      </c>
      <c r="O31" s="179" t="e">
        <v>#N/A</v>
      </c>
      <c r="P31" s="179" t="e">
        <v>#N/A</v>
      </c>
      <c r="Q31" s="92" t="s">
        <v>577</v>
      </c>
      <c r="R31" s="92" t="s">
        <v>198</v>
      </c>
      <c r="S31" s="92" t="s">
        <v>296</v>
      </c>
      <c r="T31" s="92" t="s">
        <v>297</v>
      </c>
    </row>
    <row r="32" spans="1:20" s="21" customFormat="1" hidden="1" outlineLevel="2" x14ac:dyDescent="0.25">
      <c r="A32" s="86" t="s">
        <v>444</v>
      </c>
      <c r="B32" s="86" t="s">
        <v>444</v>
      </c>
      <c r="C32" s="141" t="s">
        <v>238</v>
      </c>
      <c r="D32" s="127" t="e">
        <v>#N/A</v>
      </c>
      <c r="E32" s="127" t="e">
        <v>#N/A</v>
      </c>
      <c r="F32" s="127" t="s">
        <v>263</v>
      </c>
      <c r="G32" s="127" t="s">
        <v>413</v>
      </c>
      <c r="H32" s="127" t="s">
        <v>262</v>
      </c>
      <c r="I32" s="127" t="s">
        <v>262</v>
      </c>
      <c r="J32" s="127" t="s">
        <v>262</v>
      </c>
      <c r="K32" s="127" t="e">
        <v>#N/A</v>
      </c>
      <c r="L32" s="127" t="s">
        <v>262</v>
      </c>
      <c r="M32" s="127" t="s">
        <v>262</v>
      </c>
      <c r="N32" s="127" t="s">
        <v>263</v>
      </c>
      <c r="O32" s="127" t="e">
        <v>#N/A</v>
      </c>
      <c r="P32" s="127" t="e">
        <v>#N/A</v>
      </c>
      <c r="Q32" s="127" t="s">
        <v>263</v>
      </c>
      <c r="R32" s="127" t="s">
        <v>262</v>
      </c>
      <c r="S32" s="127" t="s">
        <v>262</v>
      </c>
      <c r="T32" s="127" t="s">
        <v>262</v>
      </c>
    </row>
    <row r="33" spans="1:20" s="21" customFormat="1" hidden="1" outlineLevel="2" x14ac:dyDescent="0.25">
      <c r="A33" s="86" t="s">
        <v>444</v>
      </c>
      <c r="B33" s="86" t="s">
        <v>444</v>
      </c>
      <c r="C33" s="140" t="s">
        <v>239</v>
      </c>
      <c r="D33" s="127" t="e">
        <v>#N/A</v>
      </c>
      <c r="E33" s="127" t="e">
        <v>#N/A</v>
      </c>
      <c r="F33" s="127" t="s">
        <v>580</v>
      </c>
      <c r="G33" s="127" t="s">
        <v>414</v>
      </c>
      <c r="H33" s="127" t="s">
        <v>414</v>
      </c>
      <c r="I33" s="127" t="s">
        <v>301</v>
      </c>
      <c r="J33" s="127" t="s">
        <v>144</v>
      </c>
      <c r="K33" s="127" t="e">
        <v>#N/A</v>
      </c>
      <c r="L33" s="127" t="s">
        <v>300</v>
      </c>
      <c r="M33" s="127" t="s">
        <v>567</v>
      </c>
      <c r="N33" s="127" t="s">
        <v>563</v>
      </c>
      <c r="O33" s="127" t="e">
        <v>#N/A</v>
      </c>
      <c r="P33" s="127" t="e">
        <v>#N/A</v>
      </c>
      <c r="Q33" s="127" t="s">
        <v>528</v>
      </c>
      <c r="R33" s="127" t="s">
        <v>300</v>
      </c>
      <c r="S33" s="127" t="s">
        <v>144</v>
      </c>
      <c r="T33" s="127" t="s">
        <v>306</v>
      </c>
    </row>
    <row r="34" spans="1:20" s="21" customFormat="1" hidden="1" outlineLevel="2" x14ac:dyDescent="0.25">
      <c r="A34" s="57" t="s">
        <v>441</v>
      </c>
      <c r="B34" s="86" t="s">
        <v>442</v>
      </c>
      <c r="C34" s="139" t="s">
        <v>237</v>
      </c>
      <c r="D34" s="127">
        <v>0</v>
      </c>
      <c r="E34" s="127">
        <v>0</v>
      </c>
      <c r="F34" s="127">
        <v>0</v>
      </c>
      <c r="G34" s="127">
        <v>0</v>
      </c>
      <c r="H34" s="127">
        <v>0</v>
      </c>
      <c r="I34" s="127">
        <v>0</v>
      </c>
      <c r="J34" s="127">
        <v>0</v>
      </c>
      <c r="K34" s="127">
        <v>0</v>
      </c>
      <c r="L34" s="127">
        <v>0</v>
      </c>
      <c r="M34" s="127">
        <v>0</v>
      </c>
      <c r="N34" s="127">
        <v>0</v>
      </c>
      <c r="O34" s="127">
        <v>0</v>
      </c>
      <c r="P34" s="127">
        <v>0</v>
      </c>
      <c r="Q34" s="127">
        <v>0</v>
      </c>
      <c r="R34" s="127">
        <v>0</v>
      </c>
      <c r="S34" s="127">
        <v>0</v>
      </c>
      <c r="T34" s="127">
        <v>0</v>
      </c>
    </row>
    <row r="35" spans="1:20" s="21" customFormat="1" hidden="1" outlineLevel="2" x14ac:dyDescent="0.25">
      <c r="A35" s="57" t="s">
        <v>441</v>
      </c>
      <c r="B35" s="86" t="s">
        <v>443</v>
      </c>
      <c r="C35" s="90" t="s">
        <v>86</v>
      </c>
      <c r="D35" s="162" t="e">
        <v>#N/A</v>
      </c>
      <c r="E35" s="162" t="e">
        <v>#N/A</v>
      </c>
      <c r="F35" s="162" t="e">
        <v>#N/A</v>
      </c>
      <c r="G35" s="162" t="e">
        <v>#N/A</v>
      </c>
      <c r="H35" s="162" t="e">
        <v>#N/A</v>
      </c>
      <c r="I35" s="127" t="e">
        <v>#N/A</v>
      </c>
      <c r="J35" s="162" t="e">
        <v>#N/A</v>
      </c>
      <c r="K35" s="162" t="e">
        <v>#N/A</v>
      </c>
      <c r="L35" s="162" t="e">
        <v>#N/A</v>
      </c>
      <c r="M35" s="162" t="e">
        <v>#N/A</v>
      </c>
      <c r="N35" s="162" t="e">
        <v>#N/A</v>
      </c>
      <c r="O35" s="162" t="e">
        <v>#N/A</v>
      </c>
      <c r="P35" s="162" t="e">
        <v>#N/A</v>
      </c>
      <c r="Q35" s="162" t="e">
        <v>#N/A</v>
      </c>
      <c r="R35" s="162" t="e">
        <v>#N/A</v>
      </c>
      <c r="S35" s="162" t="e">
        <v>#N/A</v>
      </c>
      <c r="T35" s="162" t="e">
        <v>#N/A</v>
      </c>
    </row>
    <row r="36" spans="1:20" s="21" customFormat="1" hidden="1" outlineLevel="2" x14ac:dyDescent="0.25">
      <c r="A36" s="86" t="s">
        <v>444</v>
      </c>
      <c r="B36" s="86" t="s">
        <v>444</v>
      </c>
      <c r="C36" s="90" t="s">
        <v>238</v>
      </c>
      <c r="D36" s="162" t="e">
        <v>#N/A</v>
      </c>
      <c r="E36" s="162" t="e">
        <v>#N/A</v>
      </c>
      <c r="F36" s="162" t="e">
        <v>#N/A</v>
      </c>
      <c r="G36" s="162" t="e">
        <v>#N/A</v>
      </c>
      <c r="H36" s="162" t="e">
        <v>#N/A</v>
      </c>
      <c r="I36" s="127" t="e">
        <v>#N/A</v>
      </c>
      <c r="J36" s="162" t="e">
        <v>#N/A</v>
      </c>
      <c r="K36" s="162" t="e">
        <v>#N/A</v>
      </c>
      <c r="L36" s="162" t="e">
        <v>#N/A</v>
      </c>
      <c r="M36" s="162" t="e">
        <v>#N/A</v>
      </c>
      <c r="N36" s="162" t="e">
        <v>#N/A</v>
      </c>
      <c r="O36" s="162" t="e">
        <v>#N/A</v>
      </c>
      <c r="P36" s="162" t="e">
        <v>#N/A</v>
      </c>
      <c r="Q36" s="162" t="e">
        <v>#N/A</v>
      </c>
      <c r="R36" s="162" t="e">
        <v>#N/A</v>
      </c>
      <c r="S36" s="162" t="e">
        <v>#N/A</v>
      </c>
      <c r="T36" s="162" t="e">
        <v>#N/A</v>
      </c>
    </row>
    <row r="37" spans="1:20" s="21" customFormat="1" hidden="1" outlineLevel="2" x14ac:dyDescent="0.25">
      <c r="A37" s="86" t="s">
        <v>444</v>
      </c>
      <c r="B37" s="86" t="s">
        <v>444</v>
      </c>
      <c r="C37" s="89" t="s">
        <v>239</v>
      </c>
      <c r="D37" s="162" t="e">
        <v>#N/A</v>
      </c>
      <c r="E37" s="162" t="e">
        <v>#N/A</v>
      </c>
      <c r="F37" s="162" t="e">
        <v>#N/A</v>
      </c>
      <c r="G37" s="162" t="e">
        <v>#N/A</v>
      </c>
      <c r="H37" s="162" t="e">
        <v>#N/A</v>
      </c>
      <c r="I37" s="127" t="e">
        <v>#N/A</v>
      </c>
      <c r="J37" s="162" t="e">
        <v>#N/A</v>
      </c>
      <c r="K37" s="162" t="e">
        <v>#N/A</v>
      </c>
      <c r="L37" s="162" t="e">
        <v>#N/A</v>
      </c>
      <c r="M37" s="162" t="e">
        <v>#N/A</v>
      </c>
      <c r="N37" s="162" t="e">
        <v>#N/A</v>
      </c>
      <c r="O37" s="162" t="e">
        <v>#N/A</v>
      </c>
      <c r="P37" s="162" t="e">
        <v>#N/A</v>
      </c>
      <c r="Q37" s="162" t="e">
        <v>#N/A</v>
      </c>
      <c r="R37" s="162" t="e">
        <v>#N/A</v>
      </c>
      <c r="S37" s="162" t="e">
        <v>#N/A</v>
      </c>
      <c r="T37" s="162" t="e">
        <v>#N/A</v>
      </c>
    </row>
    <row r="38" spans="1:20" s="21" customFormat="1" ht="15" hidden="1" outlineLevel="2" x14ac:dyDescent="0.25">
      <c r="A38" s="57" t="s">
        <v>441</v>
      </c>
      <c r="B38" s="57" t="s">
        <v>445</v>
      </c>
      <c r="C38" s="57" t="s">
        <v>446</v>
      </c>
      <c r="D38" s="37"/>
      <c r="E38" s="37"/>
      <c r="F38" s="15"/>
      <c r="G38" s="37"/>
      <c r="H38" s="37"/>
      <c r="I38" s="32"/>
      <c r="J38" s="34"/>
      <c r="K38" s="34"/>
      <c r="L38" s="37"/>
      <c r="M38" s="37"/>
      <c r="N38" s="37"/>
      <c r="O38" s="15"/>
      <c r="P38" s="15"/>
      <c r="Q38" s="37"/>
      <c r="R38" s="37"/>
      <c r="S38" s="37"/>
      <c r="T38" s="37"/>
    </row>
    <row r="39" spans="1:20" s="21" customFormat="1" ht="15" x14ac:dyDescent="0.25">
      <c r="A39" s="87" t="s">
        <v>447</v>
      </c>
      <c r="B39" s="86"/>
      <c r="C39" s="57"/>
      <c r="D39" s="28"/>
      <c r="E39" s="28"/>
      <c r="F39" s="15"/>
      <c r="G39" s="28"/>
      <c r="H39" s="28"/>
      <c r="I39" s="23"/>
      <c r="J39" s="28"/>
      <c r="K39" s="28"/>
      <c r="L39" s="28"/>
      <c r="M39" s="28"/>
      <c r="N39" s="28"/>
      <c r="O39" s="15"/>
      <c r="P39" s="15"/>
      <c r="Q39" s="28"/>
      <c r="R39" s="28"/>
      <c r="S39" s="28"/>
      <c r="T39" s="28"/>
    </row>
    <row r="40" spans="1:20" s="21" customFormat="1" x14ac:dyDescent="0.25">
      <c r="A40" s="57" t="s">
        <v>441</v>
      </c>
      <c r="B40" s="57" t="s">
        <v>424</v>
      </c>
      <c r="C40" s="57" t="s">
        <v>429</v>
      </c>
      <c r="D40" s="94">
        <v>2</v>
      </c>
      <c r="E40" s="94">
        <v>2</v>
      </c>
      <c r="F40" s="94">
        <v>2</v>
      </c>
      <c r="G40" s="94">
        <v>2</v>
      </c>
      <c r="H40" s="94">
        <v>2</v>
      </c>
      <c r="I40" s="94">
        <v>2</v>
      </c>
      <c r="J40" s="94">
        <v>2</v>
      </c>
      <c r="K40" s="94">
        <v>2</v>
      </c>
      <c r="L40" s="94">
        <v>2</v>
      </c>
      <c r="M40" s="94"/>
      <c r="N40" s="94"/>
      <c r="O40" s="25">
        <v>2</v>
      </c>
      <c r="P40" s="94">
        <v>2</v>
      </c>
      <c r="Q40" s="94"/>
      <c r="R40" s="94"/>
      <c r="S40" s="94"/>
      <c r="T40" s="94"/>
    </row>
    <row r="41" spans="1:20" s="32" customFormat="1" ht="107.45" customHeight="1" x14ac:dyDescent="0.25">
      <c r="A41" s="57" t="s">
        <v>441</v>
      </c>
      <c r="B41" s="57" t="s">
        <v>427</v>
      </c>
      <c r="C41" s="57" t="s">
        <v>232</v>
      </c>
      <c r="D41" s="121" t="s">
        <v>664</v>
      </c>
      <c r="E41" s="121" t="s">
        <v>1</v>
      </c>
      <c r="F41" s="121" t="s">
        <v>581</v>
      </c>
      <c r="G41" s="121" t="s">
        <v>584</v>
      </c>
      <c r="H41" s="121" t="s">
        <v>585</v>
      </c>
      <c r="I41" s="122" t="s">
        <v>5</v>
      </c>
      <c r="J41" s="121" t="s">
        <v>6</v>
      </c>
      <c r="K41" s="121" t="s">
        <v>591</v>
      </c>
      <c r="L41" s="121" t="s">
        <v>569</v>
      </c>
      <c r="M41" s="121" t="s">
        <v>570</v>
      </c>
      <c r="N41" s="121" t="s">
        <v>571</v>
      </c>
      <c r="O41" s="121" t="s">
        <v>576</v>
      </c>
      <c r="P41" s="121" t="s">
        <v>588</v>
      </c>
      <c r="Q41" s="121" t="s">
        <v>606</v>
      </c>
      <c r="R41" s="121" t="s">
        <v>198</v>
      </c>
      <c r="S41" s="121" t="s">
        <v>199</v>
      </c>
      <c r="T41" s="121" t="s">
        <v>145</v>
      </c>
    </row>
    <row r="42" spans="1:20" s="95" customFormat="1" x14ac:dyDescent="0.25">
      <c r="A42" s="57" t="s">
        <v>441</v>
      </c>
      <c r="B42" s="57" t="s">
        <v>425</v>
      </c>
      <c r="C42" s="57" t="s">
        <v>430</v>
      </c>
      <c r="D42" s="96" t="s">
        <v>226</v>
      </c>
      <c r="E42" s="96" t="s">
        <v>185</v>
      </c>
      <c r="F42" s="96" t="s">
        <v>229</v>
      </c>
      <c r="G42" s="96" t="s">
        <v>433</v>
      </c>
      <c r="H42" s="96" t="s">
        <v>434</v>
      </c>
      <c r="I42" s="96" t="s">
        <v>435</v>
      </c>
      <c r="J42" s="96" t="s">
        <v>436</v>
      </c>
      <c r="K42" s="96" t="s">
        <v>437</v>
      </c>
      <c r="L42" s="96" t="s">
        <v>438</v>
      </c>
      <c r="M42" s="96">
        <v>10</v>
      </c>
      <c r="N42" s="96">
        <v>11</v>
      </c>
      <c r="O42" s="96">
        <v>12</v>
      </c>
      <c r="P42" s="96">
        <v>13</v>
      </c>
      <c r="Q42" s="96">
        <v>14</v>
      </c>
      <c r="R42" s="96">
        <v>15</v>
      </c>
      <c r="S42" s="96">
        <v>16</v>
      </c>
      <c r="T42" s="96">
        <v>17</v>
      </c>
    </row>
    <row r="43" spans="1:20" s="95" customFormat="1" x14ac:dyDescent="0.25">
      <c r="A43" s="57" t="s">
        <v>441</v>
      </c>
      <c r="B43" s="57" t="s">
        <v>426</v>
      </c>
      <c r="C43" s="57" t="s">
        <v>431</v>
      </c>
      <c r="D43" s="98">
        <v>10106201</v>
      </c>
      <c r="E43" s="98">
        <v>10106202</v>
      </c>
      <c r="F43" s="98">
        <v>10106203</v>
      </c>
      <c r="G43" s="98">
        <v>10106204</v>
      </c>
      <c r="H43" s="98">
        <v>10106205</v>
      </c>
      <c r="I43" s="98">
        <v>10106206</v>
      </c>
      <c r="J43" s="98">
        <v>10106207</v>
      </c>
      <c r="K43" s="98">
        <v>10106208</v>
      </c>
      <c r="L43" s="98">
        <v>10106209</v>
      </c>
      <c r="M43" s="98">
        <v>10106210</v>
      </c>
      <c r="N43" s="98">
        <v>10106211</v>
      </c>
      <c r="O43" s="98">
        <v>10106212</v>
      </c>
      <c r="P43" s="98">
        <v>10106213</v>
      </c>
      <c r="Q43" s="98">
        <v>10106214</v>
      </c>
      <c r="R43" s="98">
        <v>10106215</v>
      </c>
      <c r="S43" s="98">
        <v>10106216</v>
      </c>
      <c r="T43" s="98">
        <v>10106217</v>
      </c>
    </row>
    <row r="44" spans="1:20" s="95" customFormat="1" ht="61.9" customHeight="1" collapsed="1" x14ac:dyDescent="0.25">
      <c r="A44" s="57" t="s">
        <v>441</v>
      </c>
      <c r="B44" s="57" t="s">
        <v>448</v>
      </c>
      <c r="C44" s="57" t="s">
        <v>449</v>
      </c>
      <c r="D44" s="100" t="s">
        <v>127</v>
      </c>
      <c r="E44" s="101" t="s">
        <v>134</v>
      </c>
      <c r="F44" s="101" t="s">
        <v>506</v>
      </c>
      <c r="G44" s="100" t="s">
        <v>128</v>
      </c>
      <c r="H44" s="100" t="s">
        <v>128</v>
      </c>
      <c r="I44" s="100" t="s">
        <v>127</v>
      </c>
      <c r="J44" s="100" t="s">
        <v>134</v>
      </c>
      <c r="K44" s="100" t="s">
        <v>128</v>
      </c>
      <c r="L44" s="101" t="s">
        <v>127</v>
      </c>
      <c r="M44" s="101" t="s">
        <v>127</v>
      </c>
      <c r="N44" s="101" t="s">
        <v>128</v>
      </c>
      <c r="O44" s="101" t="s">
        <v>506</v>
      </c>
      <c r="P44" s="101" t="s">
        <v>128</v>
      </c>
      <c r="Q44" s="101" t="s">
        <v>506</v>
      </c>
      <c r="R44" s="100" t="s">
        <v>127</v>
      </c>
      <c r="S44" s="100" t="s">
        <v>134</v>
      </c>
      <c r="T44" s="100" t="s">
        <v>127</v>
      </c>
    </row>
    <row r="45" spans="1:20" s="95" customFormat="1" ht="89.25" x14ac:dyDescent="0.25">
      <c r="A45" s="57" t="s">
        <v>450</v>
      </c>
      <c r="B45" s="57" t="s">
        <v>451</v>
      </c>
      <c r="C45" s="57" t="s">
        <v>452</v>
      </c>
      <c r="D45" s="103"/>
      <c r="E45" s="104"/>
      <c r="F45" s="103" t="s">
        <v>665</v>
      </c>
      <c r="G45" s="103"/>
      <c r="H45" s="105"/>
      <c r="I45" s="103"/>
      <c r="J45" s="103"/>
      <c r="K45" s="103"/>
      <c r="L45" s="103"/>
      <c r="M45" s="104"/>
      <c r="N45" s="103"/>
      <c r="O45" s="103" t="s">
        <v>602</v>
      </c>
      <c r="P45" s="103"/>
      <c r="Q45" s="103" t="s">
        <v>223</v>
      </c>
      <c r="R45" s="103"/>
      <c r="S45" s="103"/>
      <c r="T45" s="103"/>
    </row>
    <row r="46" spans="1:20" s="95" customFormat="1" collapsed="1" x14ac:dyDescent="0.25">
      <c r="A46" s="57" t="s">
        <v>450</v>
      </c>
      <c r="B46" s="57" t="s">
        <v>453</v>
      </c>
      <c r="C46" s="57" t="s">
        <v>454</v>
      </c>
      <c r="D46" s="106"/>
      <c r="E46" s="107"/>
      <c r="F46" s="160" t="s">
        <v>583</v>
      </c>
      <c r="G46" s="106"/>
      <c r="H46" s="106"/>
      <c r="I46" s="106"/>
      <c r="J46" s="106"/>
      <c r="K46" s="106"/>
      <c r="L46" s="106"/>
      <c r="M46" s="107"/>
      <c r="N46" s="106"/>
      <c r="O46" s="160" t="s">
        <v>603</v>
      </c>
      <c r="P46" s="106"/>
      <c r="Q46" s="166" t="s">
        <v>593</v>
      </c>
      <c r="R46" s="106"/>
      <c r="S46" s="106"/>
      <c r="T46" s="106"/>
    </row>
    <row r="47" spans="1:20" s="21" customFormat="1" x14ac:dyDescent="0.25">
      <c r="A47" s="93" t="s">
        <v>455</v>
      </c>
      <c r="B47" s="57"/>
      <c r="C47" s="63"/>
      <c r="D47" s="37"/>
      <c r="E47" s="37"/>
      <c r="F47" s="37"/>
      <c r="G47" s="37"/>
      <c r="H47" s="37"/>
      <c r="I47" s="32"/>
      <c r="J47" s="34"/>
      <c r="K47" s="34"/>
      <c r="L47" s="37"/>
      <c r="M47" s="37"/>
      <c r="N47" s="37"/>
      <c r="O47" s="34"/>
      <c r="P47" s="37"/>
      <c r="Q47" s="37"/>
      <c r="R47" s="37"/>
      <c r="S47" s="37"/>
      <c r="T47" s="37"/>
    </row>
    <row r="48" spans="1:20" s="32" customFormat="1" ht="51" collapsed="1" x14ac:dyDescent="0.25">
      <c r="A48" s="57" t="s">
        <v>456</v>
      </c>
      <c r="B48" s="57" t="s">
        <v>457</v>
      </c>
      <c r="C48" s="57" t="s">
        <v>458</v>
      </c>
      <c r="D48" s="108"/>
      <c r="E48" s="108"/>
      <c r="F48" s="108" t="s">
        <v>693</v>
      </c>
      <c r="G48" s="108"/>
      <c r="H48" s="109"/>
      <c r="I48" s="110" t="s">
        <v>149</v>
      </c>
      <c r="J48" s="108" t="s">
        <v>149</v>
      </c>
      <c r="K48" s="108" t="s">
        <v>698</v>
      </c>
      <c r="L48" s="108" t="s">
        <v>697</v>
      </c>
      <c r="M48" s="108" t="s">
        <v>697</v>
      </c>
      <c r="N48" s="108" t="s">
        <v>699</v>
      </c>
      <c r="O48" s="108" t="s">
        <v>696</v>
      </c>
      <c r="P48" s="108" t="s">
        <v>690</v>
      </c>
      <c r="Q48" s="108" t="s">
        <v>149</v>
      </c>
      <c r="R48" s="108" t="s">
        <v>149</v>
      </c>
      <c r="S48" s="108" t="s">
        <v>149</v>
      </c>
      <c r="T48" s="108"/>
    </row>
    <row r="49" spans="1:28" s="95" customFormat="1" ht="9.6" customHeight="1" x14ac:dyDescent="0.25">
      <c r="A49" s="93" t="s">
        <v>459</v>
      </c>
      <c r="B49" s="57"/>
      <c r="C49" s="57"/>
      <c r="D49" s="102"/>
      <c r="E49" s="24"/>
      <c r="F49" s="102"/>
      <c r="G49" s="102"/>
      <c r="H49" s="102"/>
      <c r="I49" s="102"/>
      <c r="J49" s="102"/>
      <c r="K49" s="102"/>
      <c r="L49" s="102"/>
      <c r="M49" s="24"/>
      <c r="N49" s="102"/>
      <c r="O49" s="102"/>
      <c r="P49" s="102"/>
      <c r="Q49" s="102"/>
      <c r="R49" s="102"/>
      <c r="S49" s="102"/>
      <c r="T49" s="102"/>
      <c r="U49" s="32"/>
      <c r="V49" s="32"/>
      <c r="W49" s="32"/>
      <c r="X49" s="32"/>
      <c r="Y49" s="32"/>
      <c r="Z49" s="32"/>
      <c r="AA49" s="32"/>
      <c r="AB49" s="32"/>
    </row>
    <row r="50" spans="1:28" s="32" customFormat="1" collapsed="1" x14ac:dyDescent="0.25">
      <c r="A50" s="57" t="s">
        <v>460</v>
      </c>
      <c r="B50" s="57" t="s">
        <v>428</v>
      </c>
      <c r="C50" s="57" t="s">
        <v>432</v>
      </c>
      <c r="D50" s="112"/>
      <c r="E50" s="112"/>
      <c r="F50" s="112"/>
      <c r="G50" s="112"/>
      <c r="H50" s="112"/>
      <c r="I50" s="112"/>
      <c r="J50" s="112"/>
      <c r="K50" s="112"/>
      <c r="L50" s="112"/>
      <c r="M50" s="114"/>
      <c r="N50" s="114"/>
      <c r="O50" s="112"/>
      <c r="P50" s="112"/>
      <c r="Q50" s="112"/>
      <c r="R50" s="112"/>
      <c r="S50" s="112"/>
      <c r="T50" s="112"/>
    </row>
    <row r="51" spans="1:28" s="32" customFormat="1" ht="25.5" collapsed="1" x14ac:dyDescent="0.25">
      <c r="A51" s="57" t="s">
        <v>460</v>
      </c>
      <c r="B51" s="57" t="s">
        <v>461</v>
      </c>
      <c r="C51" s="57" t="s">
        <v>462</v>
      </c>
      <c r="D51" s="115"/>
      <c r="E51" s="115"/>
      <c r="F51" s="115"/>
      <c r="G51" s="116"/>
      <c r="H51" s="115"/>
      <c r="I51" s="115"/>
      <c r="J51" s="115"/>
      <c r="K51" s="115"/>
      <c r="L51" s="115" t="str">
        <f>"Заполняется если гр"&amp;$K$43&amp;" = 2, 3"</f>
        <v>Заполняется если гр10106208 = 2, 3</v>
      </c>
      <c r="M51" s="115" t="str">
        <f>"Заполняется если гр"&amp;$K$43&amp;" = 2, 3"</f>
        <v>Заполняется если гр10106208 = 2, 3</v>
      </c>
      <c r="N51" s="115" t="str">
        <f>"Заполняется если гр"&amp;$K$43&amp;" = 2, 3"</f>
        <v>Заполняется если гр10106208 = 2, 3</v>
      </c>
      <c r="O51" s="115" t="str">
        <f>"Заполняется если гр"&amp;K$43&amp;" ≠ 2, 3"</f>
        <v>Заполняется если гр10106208 ≠ 2, 3</v>
      </c>
      <c r="P51" s="115" t="str">
        <f>"Заполняется если гр"&amp;$K$43&amp;" = 2, 3. Не обязательно для заполнения"</f>
        <v>Заполняется если гр10106208 = 2, 3. Не обязательно для заполнения</v>
      </c>
      <c r="Q51" s="115"/>
      <c r="R51" s="115"/>
      <c r="S51" s="115"/>
      <c r="T51" s="115"/>
    </row>
    <row r="52" spans="1:28" s="32" customFormat="1" ht="40.15" customHeight="1" x14ac:dyDescent="0.25">
      <c r="A52" s="57" t="s">
        <v>460</v>
      </c>
      <c r="B52" s="57" t="s">
        <v>463</v>
      </c>
      <c r="C52" s="57" t="s">
        <v>464</v>
      </c>
      <c r="D52" s="117"/>
      <c r="E52" s="117"/>
      <c r="F52" s="117" t="str">
        <f>"гр"&amp;F43&amp;" = 02, 11"</f>
        <v>гр10106203 = 02, 11</v>
      </c>
      <c r="G52" s="117"/>
      <c r="H52" s="117"/>
      <c r="I52" s="117"/>
      <c r="J52" s="117"/>
      <c r="K52" s="117"/>
      <c r="L52" s="117"/>
      <c r="M52" s="117"/>
      <c r="N52" s="117"/>
      <c r="O52" s="117" t="str">
        <f>"гр"&amp;O43&amp;" = 0009, 0010, 0036, 0047, 0049"</f>
        <v>гр10106212 = 0009, 0010, 0036, 0047, 0049</v>
      </c>
      <c r="P52" s="117"/>
      <c r="Q52" s="117"/>
      <c r="R52" s="117"/>
      <c r="S52" s="117"/>
      <c r="T52" s="117"/>
    </row>
    <row r="53" spans="1:28" s="32" customFormat="1" ht="38.25" outlineLevel="2" x14ac:dyDescent="0.25">
      <c r="A53" s="57" t="s">
        <v>460</v>
      </c>
      <c r="B53" s="57" t="s">
        <v>465</v>
      </c>
      <c r="C53" s="57" t="s">
        <v>466</v>
      </c>
      <c r="D53" s="118"/>
      <c r="E53" s="118"/>
      <c r="F53" s="118" t="s">
        <v>660</v>
      </c>
      <c r="G53" s="118"/>
      <c r="H53" s="118"/>
      <c r="I53" s="118"/>
      <c r="J53" s="118"/>
      <c r="K53" s="118"/>
      <c r="L53" s="118"/>
      <c r="M53" s="118"/>
      <c r="N53" s="118"/>
      <c r="O53" s="118" t="s">
        <v>715</v>
      </c>
      <c r="P53" s="118"/>
      <c r="Q53" s="118"/>
      <c r="R53" s="118"/>
      <c r="S53" s="118"/>
      <c r="T53" s="118"/>
    </row>
    <row r="54" spans="1:28" s="32" customFormat="1"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row>
  </sheetData>
  <hyperlinks>
    <hyperlink ref="A1" location="СОД!A1" display="СОД!A1"/>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ummaryRight="0"/>
  </sheetPr>
  <dimension ref="A1:AK54"/>
  <sheetViews>
    <sheetView topLeftCell="Y13" zoomScale="40" zoomScaleNormal="40" workbookViewId="0">
      <selection activeCell="AC53" sqref="AC53"/>
    </sheetView>
  </sheetViews>
  <sheetFormatPr defaultColWidth="9.140625" defaultRowHeight="15" outlineLevelRow="2" outlineLevelCol="1" x14ac:dyDescent="0.25"/>
  <cols>
    <col min="1" max="1" width="15.85546875" style="60" customWidth="1"/>
    <col min="2" max="2" width="6.42578125" style="61" customWidth="1"/>
    <col min="3" max="3" width="29.7109375" style="60" customWidth="1"/>
    <col min="4" max="4" width="32.5703125" style="11" customWidth="1"/>
    <col min="5" max="5" width="43.5703125" style="11" customWidth="1"/>
    <col min="6" max="6" width="41.42578125" style="11" customWidth="1"/>
    <col min="7" max="7" width="48.42578125" style="11" customWidth="1" outlineLevel="1"/>
    <col min="8" max="8" width="25.28515625" style="11" customWidth="1" outlineLevel="1"/>
    <col min="9" max="9" width="36.42578125" customWidth="1" outlineLevel="1"/>
    <col min="10" max="10" width="31.28515625" style="11" customWidth="1" outlineLevel="1"/>
    <col min="11" max="11" width="27.7109375" style="11" customWidth="1"/>
    <col min="12" max="12" width="16.28515625" style="11" bestFit="1" customWidth="1" outlineLevel="1"/>
    <col min="13" max="13" width="20.140625" style="11" customWidth="1"/>
    <col min="14" max="14" width="44.85546875" style="11" customWidth="1" outlineLevel="1"/>
    <col min="15" max="15" width="47.28515625" style="11" customWidth="1" outlineLevel="1"/>
    <col min="16" max="16" width="34.7109375" style="11" customWidth="1" outlineLevel="1"/>
    <col min="17" max="17" width="30.140625" style="11" customWidth="1" outlineLevel="1"/>
    <col min="18" max="18" width="39.85546875" style="11" customWidth="1"/>
    <col min="19" max="19" width="64.7109375" style="11" customWidth="1"/>
    <col min="20" max="20" width="21" style="11" customWidth="1"/>
    <col min="21" max="21" width="53.28515625" style="11" customWidth="1"/>
    <col min="22" max="22" width="18.28515625" style="11" customWidth="1"/>
    <col min="23" max="23" width="59.5703125" style="11" customWidth="1"/>
    <col min="24" max="24" width="83.28515625" style="11" customWidth="1"/>
    <col min="25" max="25" width="140.5703125" style="11" customWidth="1"/>
    <col min="26" max="26" width="36.7109375" style="11" customWidth="1"/>
    <col min="27" max="27" width="34.42578125" style="11" customWidth="1"/>
    <col min="28" max="28" width="44.28515625" style="11" customWidth="1"/>
    <col min="29" max="29" width="48.7109375" style="11" customWidth="1"/>
    <col min="30" max="30" width="48.7109375" customWidth="1"/>
    <col min="31" max="31" width="30" style="11" customWidth="1"/>
    <col min="32" max="32" width="42.85546875" style="11" customWidth="1"/>
    <col min="33" max="33" width="41.140625" style="11" customWidth="1"/>
    <col min="34" max="34" width="47.42578125" style="11" customWidth="1"/>
    <col min="35" max="36" width="16.28515625" style="11" customWidth="1"/>
    <col min="37" max="37" width="14.85546875" style="11" customWidth="1"/>
    <col min="38" max="16384" width="9.140625" style="11"/>
  </cols>
  <sheetData>
    <row r="1" spans="1:36" s="21" customFormat="1" x14ac:dyDescent="0.25">
      <c r="A1" s="120" t="s">
        <v>124</v>
      </c>
      <c r="B1" s="68"/>
      <c r="C1" s="68"/>
      <c r="F1" s="59"/>
      <c r="G1" s="59"/>
      <c r="H1" s="58"/>
      <c r="I1" s="47"/>
      <c r="J1" s="33"/>
      <c r="P1" s="35"/>
      <c r="U1" s="69"/>
    </row>
    <row r="2" spans="1:36" s="21" customFormat="1" x14ac:dyDescent="0.25">
      <c r="A2" s="70" t="s">
        <v>422</v>
      </c>
      <c r="B2" s="68"/>
      <c r="C2" s="68"/>
      <c r="F2" s="59"/>
      <c r="G2" s="59"/>
      <c r="H2" s="58"/>
      <c r="I2" s="47"/>
      <c r="J2" s="33"/>
      <c r="P2" s="35"/>
      <c r="U2" s="69"/>
    </row>
    <row r="3" spans="1:36" s="21" customFormat="1" x14ac:dyDescent="0.25">
      <c r="A3" s="71" t="s">
        <v>423</v>
      </c>
      <c r="B3" s="68"/>
      <c r="C3" s="68"/>
      <c r="F3" s="59"/>
      <c r="G3" s="59"/>
      <c r="H3" s="58"/>
      <c r="I3" s="47"/>
      <c r="J3" s="33"/>
      <c r="P3" s="35"/>
      <c r="U3" s="69"/>
    </row>
    <row r="4" spans="1:36" s="21" customFormat="1" outlineLevel="1" x14ac:dyDescent="0.25">
      <c r="A4" s="57" t="s">
        <v>424</v>
      </c>
      <c r="B4" s="57" t="s">
        <v>425</v>
      </c>
      <c r="C4" s="57" t="s">
        <v>426</v>
      </c>
      <c r="D4" s="64" t="s">
        <v>427</v>
      </c>
      <c r="E4" s="72"/>
      <c r="F4" s="57" t="s">
        <v>448</v>
      </c>
      <c r="G4" s="57" t="s">
        <v>451</v>
      </c>
      <c r="H4" s="72"/>
      <c r="I4" s="64" t="s">
        <v>428</v>
      </c>
      <c r="J4" s="33"/>
      <c r="K4" s="58"/>
      <c r="L4" s="38"/>
      <c r="M4" s="38"/>
    </row>
    <row r="5" spans="1:36" s="21" customFormat="1" outlineLevel="1" x14ac:dyDescent="0.25">
      <c r="A5" s="57" t="s">
        <v>429</v>
      </c>
      <c r="B5" s="57" t="s">
        <v>430</v>
      </c>
      <c r="C5" s="57" t="s">
        <v>431</v>
      </c>
      <c r="D5" s="57" t="s">
        <v>232</v>
      </c>
      <c r="E5" s="73" t="s">
        <v>663</v>
      </c>
      <c r="F5" s="57" t="s">
        <v>449</v>
      </c>
      <c r="G5" s="57" t="s">
        <v>452</v>
      </c>
      <c r="H5" s="73"/>
      <c r="I5" s="74" t="s">
        <v>432</v>
      </c>
      <c r="J5" s="33"/>
      <c r="K5" s="58"/>
      <c r="L5" s="38"/>
      <c r="M5" s="38"/>
    </row>
    <row r="6" spans="1:36" s="21" customFormat="1" ht="25.5" outlineLevel="1" x14ac:dyDescent="0.25">
      <c r="A6" s="21">
        <v>1</v>
      </c>
      <c r="B6" s="75" t="s">
        <v>226</v>
      </c>
      <c r="C6" s="32">
        <v>10111101</v>
      </c>
      <c r="D6" s="18" t="s">
        <v>125</v>
      </c>
      <c r="E6" s="185"/>
      <c r="F6" s="158" t="s">
        <v>705</v>
      </c>
      <c r="G6" s="163"/>
      <c r="H6" s="164"/>
      <c r="I6" s="62" t="str">
        <f>""&amp;C6&amp;"= "&amp;'10106'!C6&amp;""</f>
        <v>10111101= 10106101</v>
      </c>
      <c r="J6" s="33"/>
      <c r="K6" s="58"/>
      <c r="L6" s="33"/>
      <c r="M6" s="33"/>
      <c r="S6" s="35"/>
      <c r="AA6" s="69"/>
    </row>
    <row r="7" spans="1:36" s="21" customFormat="1" outlineLevel="1" x14ac:dyDescent="0.25">
      <c r="A7" s="21">
        <v>1</v>
      </c>
      <c r="B7" s="75" t="s">
        <v>185</v>
      </c>
      <c r="C7" s="32">
        <v>10111102</v>
      </c>
      <c r="D7" s="21" t="s">
        <v>126</v>
      </c>
      <c r="E7" s="185"/>
      <c r="F7" s="158" t="s">
        <v>127</v>
      </c>
      <c r="G7" s="163"/>
      <c r="H7" s="164"/>
      <c r="I7" s="62" t="str">
        <f>""&amp;C7&amp;"= "&amp;'10106'!C7&amp;""</f>
        <v>10111102= 10106102</v>
      </c>
      <c r="J7" s="33"/>
      <c r="K7" s="58"/>
      <c r="L7" s="68"/>
      <c r="M7" s="33"/>
      <c r="S7" s="35"/>
      <c r="AA7" s="69"/>
    </row>
    <row r="8" spans="1:36" s="21" customFormat="1" ht="51" outlineLevel="1" x14ac:dyDescent="0.25">
      <c r="A8" s="21">
        <v>1</v>
      </c>
      <c r="B8" s="75" t="s">
        <v>229</v>
      </c>
      <c r="C8" s="32">
        <v>10111103</v>
      </c>
      <c r="D8" s="21" t="s">
        <v>129</v>
      </c>
      <c r="E8" s="21" t="s">
        <v>228</v>
      </c>
      <c r="F8" s="159" t="s">
        <v>506</v>
      </c>
      <c r="G8" s="165" t="s">
        <v>224</v>
      </c>
      <c r="H8" s="164" t="s">
        <v>507</v>
      </c>
      <c r="I8" s="62"/>
      <c r="J8" s="33"/>
      <c r="K8" s="32"/>
      <c r="L8" s="38"/>
      <c r="M8" s="38"/>
      <c r="N8" s="38"/>
      <c r="O8" s="38"/>
      <c r="P8" s="38"/>
      <c r="S8" s="35"/>
      <c r="AA8" s="69"/>
    </row>
    <row r="9" spans="1:36" s="21" customFormat="1" ht="51" outlineLevel="1" x14ac:dyDescent="0.25">
      <c r="A9" s="21">
        <v>1</v>
      </c>
      <c r="B9" s="75" t="s">
        <v>433</v>
      </c>
      <c r="C9" s="32">
        <v>10111104</v>
      </c>
      <c r="D9" s="37" t="s">
        <v>130</v>
      </c>
      <c r="E9" s="76" t="s">
        <v>147</v>
      </c>
      <c r="F9" s="159" t="s">
        <v>506</v>
      </c>
      <c r="G9" s="165" t="s">
        <v>224</v>
      </c>
      <c r="H9" s="164" t="s">
        <v>507</v>
      </c>
      <c r="I9" s="62"/>
      <c r="J9" s="33"/>
      <c r="K9" s="32"/>
      <c r="L9" s="38"/>
      <c r="M9" s="33"/>
      <c r="N9" s="33"/>
      <c r="S9" s="35"/>
      <c r="AA9" s="69"/>
    </row>
    <row r="10" spans="1:36" s="21" customFormat="1" ht="76.5" outlineLevel="1" x14ac:dyDescent="0.25">
      <c r="A10" s="21">
        <v>1</v>
      </c>
      <c r="B10" s="75" t="s">
        <v>434</v>
      </c>
      <c r="C10" s="32">
        <v>10111105</v>
      </c>
      <c r="D10" s="37" t="s">
        <v>596</v>
      </c>
      <c r="E10" s="185"/>
      <c r="F10" s="159" t="s">
        <v>506</v>
      </c>
      <c r="G10" s="165" t="s">
        <v>592</v>
      </c>
      <c r="H10" s="164" t="s">
        <v>607</v>
      </c>
      <c r="I10" s="62" t="str">
        <f>""&amp;C10&amp;"= "&amp;'10106'!C10&amp;""</f>
        <v>10111105= 10106105</v>
      </c>
      <c r="J10" s="33"/>
      <c r="K10" s="32"/>
      <c r="L10" s="38"/>
      <c r="M10" s="33"/>
      <c r="N10" s="33"/>
      <c r="S10" s="35"/>
      <c r="AA10" s="69"/>
    </row>
    <row r="11" spans="1:36" s="21" customFormat="1" ht="12.75" outlineLevel="1" x14ac:dyDescent="0.25">
      <c r="A11" s="21">
        <v>1</v>
      </c>
      <c r="B11" s="75" t="s">
        <v>435</v>
      </c>
      <c r="C11" s="32">
        <v>10111106</v>
      </c>
      <c r="D11" s="21" t="s">
        <v>131</v>
      </c>
      <c r="E11" s="185"/>
      <c r="F11" s="158" t="s">
        <v>704</v>
      </c>
      <c r="G11" s="163"/>
      <c r="H11" s="164"/>
      <c r="I11" s="62" t="str">
        <f>""&amp;C11&amp;"= "&amp;'10106'!C11&amp;""</f>
        <v>10111106= 10106106</v>
      </c>
      <c r="J11" s="33"/>
      <c r="K11" s="32"/>
      <c r="L11" s="38"/>
      <c r="M11" s="33"/>
      <c r="N11" s="33"/>
      <c r="S11" s="35"/>
      <c r="AA11" s="69"/>
    </row>
    <row r="12" spans="1:36" s="21" customFormat="1" ht="12.75" outlineLevel="1" x14ac:dyDescent="0.25">
      <c r="A12" s="21">
        <v>1</v>
      </c>
      <c r="B12" s="75" t="s">
        <v>436</v>
      </c>
      <c r="C12" s="32">
        <v>10111107</v>
      </c>
      <c r="D12" s="33" t="s">
        <v>0</v>
      </c>
      <c r="E12" s="77">
        <v>10111</v>
      </c>
      <c r="F12" s="158" t="s">
        <v>506</v>
      </c>
      <c r="G12" s="163"/>
      <c r="H12" s="164"/>
      <c r="I12" s="62"/>
      <c r="J12" s="33"/>
      <c r="K12" s="32"/>
      <c r="L12" s="38"/>
      <c r="M12" s="33"/>
      <c r="N12" s="34"/>
      <c r="O12" s="37"/>
      <c r="P12" s="37"/>
      <c r="Q12" s="37"/>
      <c r="R12" s="37"/>
      <c r="S12" s="37"/>
      <c r="T12" s="37"/>
      <c r="U12" s="37"/>
      <c r="V12" s="37"/>
      <c r="W12" s="37"/>
      <c r="X12" s="37"/>
      <c r="Z12" s="37"/>
      <c r="AA12" s="78"/>
    </row>
    <row r="13" spans="1:36" s="21" customFormat="1" ht="75" outlineLevel="1" x14ac:dyDescent="0.25">
      <c r="A13" s="21">
        <v>1</v>
      </c>
      <c r="B13" s="75" t="s">
        <v>437</v>
      </c>
      <c r="C13" s="32">
        <v>10111108</v>
      </c>
      <c r="D13" s="23" t="s">
        <v>132</v>
      </c>
      <c r="E13" s="67" t="s">
        <v>99</v>
      </c>
      <c r="F13" s="158" t="s">
        <v>506</v>
      </c>
      <c r="G13" s="163"/>
      <c r="H13" s="164"/>
      <c r="I13" s="62"/>
      <c r="J13" s="33"/>
      <c r="K13" s="79"/>
      <c r="L13" s="38"/>
      <c r="M13" s="80"/>
      <c r="N13" s="80"/>
      <c r="O13" s="36"/>
      <c r="P13" s="36"/>
      <c r="Q13" s="36"/>
      <c r="R13" s="36"/>
      <c r="S13" s="81"/>
      <c r="T13" s="36"/>
      <c r="U13" s="36"/>
      <c r="V13" s="36"/>
      <c r="W13" s="36"/>
      <c r="X13" s="36"/>
      <c r="Z13" s="36"/>
      <c r="AA13" s="82"/>
    </row>
    <row r="14" spans="1:36" s="21" customFormat="1" ht="12.75" outlineLevel="1" x14ac:dyDescent="0.25">
      <c r="A14" s="21">
        <v>1</v>
      </c>
      <c r="B14" s="75" t="s">
        <v>438</v>
      </c>
      <c r="C14" s="32">
        <v>10111109</v>
      </c>
      <c r="D14" s="37" t="s">
        <v>133</v>
      </c>
      <c r="E14" s="185"/>
      <c r="F14" s="159" t="s">
        <v>128</v>
      </c>
      <c r="G14" s="163"/>
      <c r="H14" s="164"/>
      <c r="I14" s="62" t="str">
        <f>""&amp;C14&amp;"= "&amp;'10106'!C14&amp;""</f>
        <v>10111109= 10106109</v>
      </c>
      <c r="J14" s="33"/>
      <c r="K14" s="29"/>
      <c r="L14" s="38"/>
      <c r="M14" s="33"/>
      <c r="N14" s="33"/>
      <c r="Q14" s="83"/>
      <c r="S14" s="35"/>
      <c r="U14" s="83"/>
      <c r="Y14" s="84"/>
      <c r="AA14" s="69"/>
      <c r="AB14" s="83"/>
    </row>
    <row r="15" spans="1:36" s="21" customFormat="1" ht="12.75" outlineLevel="1" x14ac:dyDescent="0.25">
      <c r="A15" s="21">
        <v>1</v>
      </c>
      <c r="B15" s="75" t="s">
        <v>510</v>
      </c>
      <c r="C15" s="32">
        <v>10111110</v>
      </c>
      <c r="D15" s="37" t="s">
        <v>235</v>
      </c>
      <c r="E15" s="185"/>
      <c r="F15" s="159" t="s">
        <v>128</v>
      </c>
      <c r="G15" s="163"/>
      <c r="H15" s="164"/>
      <c r="I15" s="62" t="str">
        <f>""&amp;C15&amp;"= "&amp;'10106'!C15&amp;""</f>
        <v>10111110= 10106110</v>
      </c>
      <c r="J15" s="33"/>
      <c r="K15" s="75"/>
      <c r="L15" s="38"/>
      <c r="M15" s="33"/>
      <c r="N15" s="33"/>
      <c r="Q15" s="83"/>
      <c r="S15" s="35"/>
      <c r="U15" s="83"/>
      <c r="Y15" s="84"/>
      <c r="AA15" s="69"/>
      <c r="AB15" s="83"/>
    </row>
    <row r="16" spans="1:36" s="21" customFormat="1" ht="12.75" outlineLevel="1" x14ac:dyDescent="0.25">
      <c r="A16" s="37"/>
      <c r="B16" s="37"/>
      <c r="C16" s="37"/>
      <c r="D16" s="37"/>
      <c r="E16" s="37"/>
      <c r="F16" s="37"/>
      <c r="G16" s="37"/>
      <c r="H16" s="32"/>
      <c r="I16" s="34"/>
      <c r="J16" s="34"/>
      <c r="K16" s="34"/>
      <c r="L16" s="37"/>
      <c r="M16" s="37"/>
      <c r="N16" s="37"/>
      <c r="O16" s="37"/>
      <c r="P16" s="37"/>
      <c r="Q16" s="37"/>
      <c r="R16" s="37"/>
      <c r="S16" s="37"/>
      <c r="T16" s="37"/>
      <c r="U16" s="37"/>
      <c r="V16" s="37"/>
      <c r="W16" s="37"/>
      <c r="X16" s="37"/>
      <c r="Y16" s="37"/>
      <c r="Z16" s="37"/>
      <c r="AA16" s="37"/>
      <c r="AB16" s="37"/>
      <c r="AC16" s="37"/>
      <c r="AE16" s="37"/>
      <c r="AF16" s="37"/>
      <c r="AG16" s="37"/>
      <c r="AH16" s="37"/>
      <c r="AI16" s="37"/>
      <c r="AJ16" s="37"/>
    </row>
    <row r="17" spans="1:36" s="21" customFormat="1" ht="12.75" x14ac:dyDescent="0.25">
      <c r="A17" s="37"/>
      <c r="B17" s="37"/>
      <c r="C17" s="37"/>
      <c r="D17" s="37"/>
      <c r="E17" s="37"/>
      <c r="F17" s="37"/>
      <c r="G17" s="37"/>
      <c r="H17" s="32"/>
      <c r="I17" s="34"/>
      <c r="J17" s="34"/>
      <c r="K17" s="34"/>
      <c r="L17" s="37"/>
      <c r="M17" s="37"/>
      <c r="N17" s="37"/>
      <c r="O17" s="37"/>
      <c r="P17" s="37"/>
      <c r="Q17" s="37"/>
      <c r="R17" s="37"/>
      <c r="S17" s="37"/>
      <c r="T17" s="37"/>
      <c r="U17" s="37"/>
      <c r="V17" s="37"/>
      <c r="W17" s="37"/>
      <c r="X17" s="37"/>
      <c r="Y17" s="37"/>
      <c r="Z17" s="37"/>
      <c r="AA17" s="37"/>
      <c r="AB17" s="37"/>
      <c r="AC17" s="37"/>
      <c r="AE17" s="37"/>
      <c r="AF17" s="37"/>
      <c r="AG17" s="37"/>
      <c r="AH17" s="37"/>
      <c r="AI17" s="37"/>
      <c r="AJ17" s="37"/>
    </row>
    <row r="18" spans="1:36" s="21" customFormat="1" ht="12.75" x14ac:dyDescent="0.25">
      <c r="A18" s="85" t="s">
        <v>439</v>
      </c>
      <c r="B18" s="86"/>
      <c r="C18" s="86"/>
      <c r="D18" s="37"/>
      <c r="E18" s="37"/>
      <c r="F18" s="37"/>
      <c r="G18" s="37"/>
      <c r="H18" s="32"/>
      <c r="I18" s="34"/>
      <c r="J18" s="34"/>
      <c r="K18" s="34"/>
      <c r="L18" s="37"/>
      <c r="M18" s="37"/>
      <c r="N18" s="37"/>
      <c r="O18" s="37"/>
      <c r="P18" s="37"/>
      <c r="Q18" s="37"/>
      <c r="R18" s="37"/>
      <c r="S18" s="37"/>
      <c r="T18" s="37"/>
      <c r="U18" s="37"/>
      <c r="V18" s="37"/>
      <c r="W18" s="37"/>
      <c r="X18" s="37"/>
      <c r="Y18" s="37"/>
      <c r="Z18" s="37"/>
      <c r="AA18" s="37"/>
      <c r="AB18" s="37"/>
      <c r="AC18" s="37"/>
      <c r="AE18" s="37"/>
      <c r="AF18" s="37"/>
      <c r="AG18" s="37"/>
      <c r="AH18" s="37"/>
      <c r="AI18" s="37"/>
      <c r="AJ18" s="37"/>
    </row>
    <row r="19" spans="1:36" s="21" customFormat="1" ht="12.75" collapsed="1" x14ac:dyDescent="0.25">
      <c r="A19" s="87" t="s">
        <v>440</v>
      </c>
      <c r="B19" s="86"/>
      <c r="C19" s="86"/>
      <c r="D19" s="37"/>
      <c r="E19" s="37"/>
      <c r="F19" s="37"/>
      <c r="G19" s="37"/>
      <c r="H19" s="32"/>
      <c r="I19" s="34"/>
      <c r="J19" s="34"/>
      <c r="K19" s="34"/>
      <c r="L19" s="37"/>
      <c r="M19" s="37"/>
      <c r="N19" s="37"/>
      <c r="O19" s="37"/>
      <c r="P19" s="37"/>
      <c r="Q19" s="37"/>
      <c r="R19" s="37"/>
      <c r="S19" s="37"/>
      <c r="T19" s="37"/>
      <c r="U19" s="37"/>
      <c r="V19" s="37"/>
      <c r="W19" s="37"/>
      <c r="X19" s="37"/>
      <c r="Y19" s="37"/>
      <c r="Z19" s="37"/>
      <c r="AA19" s="37"/>
      <c r="AB19" s="37"/>
      <c r="AC19" s="37"/>
      <c r="AE19" s="37"/>
      <c r="AF19" s="37"/>
      <c r="AG19" s="37"/>
      <c r="AH19" s="37"/>
      <c r="AI19" s="37"/>
      <c r="AJ19" s="37"/>
    </row>
    <row r="20" spans="1:36" s="21" customFormat="1" ht="12.75" hidden="1" outlineLevel="2" x14ac:dyDescent="0.25">
      <c r="A20" s="57" t="s">
        <v>441</v>
      </c>
      <c r="B20" s="86" t="s">
        <v>442</v>
      </c>
      <c r="C20" s="88" t="s">
        <v>236</v>
      </c>
      <c r="D20" s="37"/>
      <c r="E20" s="37"/>
      <c r="F20" s="37"/>
      <c r="G20" s="37"/>
      <c r="H20" s="32"/>
      <c r="I20" s="34"/>
      <c r="J20" s="34"/>
      <c r="K20" s="34"/>
      <c r="L20" s="37"/>
      <c r="M20" s="37"/>
      <c r="N20" s="37"/>
      <c r="O20" s="37"/>
      <c r="P20" s="37"/>
      <c r="Q20" s="37"/>
      <c r="R20" s="37"/>
      <c r="S20" s="37"/>
      <c r="T20" s="37"/>
      <c r="U20" s="37"/>
      <c r="V20" s="37"/>
      <c r="W20" s="37"/>
      <c r="X20" s="37"/>
      <c r="Y20" s="37"/>
      <c r="Z20" s="37"/>
      <c r="AA20" s="37"/>
      <c r="AB20" s="37"/>
      <c r="AC20" s="37"/>
      <c r="AE20" s="37"/>
      <c r="AF20" s="37"/>
      <c r="AG20" s="37"/>
      <c r="AH20" s="37"/>
      <c r="AI20" s="37"/>
      <c r="AJ20" s="37"/>
    </row>
    <row r="21" spans="1:36" s="21" customFormat="1" ht="12.75" hidden="1" outlineLevel="2" x14ac:dyDescent="0.25">
      <c r="A21" s="57" t="s">
        <v>441</v>
      </c>
      <c r="B21" s="86" t="s">
        <v>442</v>
      </c>
      <c r="C21" s="89" t="s">
        <v>237</v>
      </c>
      <c r="D21" s="37"/>
      <c r="E21" s="37"/>
      <c r="F21" s="37"/>
      <c r="G21" s="37"/>
      <c r="H21" s="32"/>
      <c r="I21" s="34"/>
      <c r="J21" s="34"/>
      <c r="K21" s="34"/>
      <c r="L21" s="37"/>
      <c r="M21" s="37"/>
      <c r="N21" s="37"/>
      <c r="O21" s="37"/>
      <c r="P21" s="37"/>
      <c r="Q21" s="37"/>
      <c r="R21" s="37"/>
      <c r="S21" s="37"/>
      <c r="T21" s="37"/>
      <c r="U21" s="37"/>
      <c r="V21" s="37"/>
      <c r="W21" s="37"/>
      <c r="X21" s="37"/>
      <c r="Y21" s="37"/>
      <c r="Z21" s="37"/>
      <c r="AA21" s="37"/>
      <c r="AB21" s="37"/>
      <c r="AC21" s="37"/>
      <c r="AE21" s="37"/>
      <c r="AF21" s="37"/>
      <c r="AG21" s="37"/>
      <c r="AH21" s="37"/>
      <c r="AI21" s="37"/>
      <c r="AJ21" s="37"/>
    </row>
    <row r="22" spans="1:36" s="21" customFormat="1" ht="12.75" hidden="1" outlineLevel="2" x14ac:dyDescent="0.25">
      <c r="A22" s="57" t="s">
        <v>441</v>
      </c>
      <c r="B22" s="86" t="s">
        <v>442</v>
      </c>
      <c r="C22" s="88" t="s">
        <v>237</v>
      </c>
      <c r="D22" s="37"/>
      <c r="E22" s="37"/>
      <c r="F22" s="37"/>
      <c r="G22" s="37"/>
      <c r="H22" s="32"/>
      <c r="I22" s="34"/>
      <c r="J22" s="34"/>
      <c r="K22" s="34"/>
      <c r="L22" s="37"/>
      <c r="M22" s="37"/>
      <c r="N22" s="37"/>
      <c r="O22" s="37"/>
      <c r="P22" s="37"/>
      <c r="Q22" s="37"/>
      <c r="R22" s="37"/>
      <c r="S22" s="37"/>
      <c r="T22" s="37"/>
      <c r="U22" s="37"/>
      <c r="V22" s="37"/>
      <c r="W22" s="37"/>
      <c r="X22" s="37"/>
      <c r="Y22" s="37"/>
      <c r="Z22" s="37"/>
      <c r="AA22" s="37"/>
      <c r="AB22" s="37"/>
      <c r="AC22" s="37"/>
      <c r="AE22" s="37"/>
      <c r="AF22" s="37"/>
      <c r="AG22" s="37"/>
      <c r="AH22" s="37"/>
      <c r="AI22" s="37"/>
      <c r="AJ22" s="37"/>
    </row>
    <row r="23" spans="1:36" s="21" customFormat="1" ht="12.75" hidden="1" outlineLevel="2" x14ac:dyDescent="0.25">
      <c r="A23" s="57" t="s">
        <v>441</v>
      </c>
      <c r="B23" s="86" t="s">
        <v>443</v>
      </c>
      <c r="C23" s="90" t="s">
        <v>86</v>
      </c>
      <c r="D23" s="37"/>
      <c r="E23" s="37"/>
      <c r="F23" s="37"/>
      <c r="G23" s="37"/>
      <c r="H23" s="32"/>
      <c r="I23" s="34"/>
      <c r="J23" s="34"/>
      <c r="K23" s="34"/>
      <c r="L23" s="37"/>
      <c r="M23" s="37"/>
      <c r="N23" s="37"/>
      <c r="O23" s="37"/>
      <c r="P23" s="37"/>
      <c r="Q23" s="37"/>
      <c r="R23" s="37"/>
      <c r="S23" s="37"/>
      <c r="T23" s="37"/>
      <c r="U23" s="37"/>
      <c r="V23" s="37"/>
      <c r="W23" s="37"/>
      <c r="X23" s="37"/>
      <c r="Y23" s="37"/>
      <c r="Z23" s="37"/>
      <c r="AA23" s="37"/>
      <c r="AB23" s="37"/>
      <c r="AC23" s="37"/>
      <c r="AE23" s="37"/>
      <c r="AF23" s="37"/>
      <c r="AG23" s="37"/>
      <c r="AH23" s="37"/>
      <c r="AI23" s="37"/>
      <c r="AJ23" s="37"/>
    </row>
    <row r="24" spans="1:36" s="21" customFormat="1" ht="12.75" hidden="1" outlineLevel="2" x14ac:dyDescent="0.25">
      <c r="A24" s="86" t="s">
        <v>444</v>
      </c>
      <c r="B24" s="86" t="s">
        <v>444</v>
      </c>
      <c r="C24" s="90" t="s">
        <v>238</v>
      </c>
      <c r="D24" s="37"/>
      <c r="E24" s="37"/>
      <c r="F24" s="37"/>
      <c r="G24" s="37"/>
      <c r="H24" s="32"/>
      <c r="I24" s="34"/>
      <c r="J24" s="34"/>
      <c r="K24" s="34"/>
      <c r="L24" s="37"/>
      <c r="M24" s="37"/>
      <c r="N24" s="37"/>
      <c r="O24" s="37"/>
      <c r="P24" s="37"/>
      <c r="Q24" s="37"/>
      <c r="R24" s="37"/>
      <c r="S24" s="37"/>
      <c r="T24" s="37"/>
      <c r="U24" s="37"/>
      <c r="V24" s="37"/>
      <c r="W24" s="37"/>
      <c r="X24" s="37"/>
      <c r="Y24" s="37"/>
      <c r="Z24" s="37"/>
      <c r="AA24" s="37"/>
      <c r="AB24" s="37"/>
      <c r="AC24" s="37"/>
      <c r="AE24" s="37"/>
      <c r="AF24" s="37"/>
      <c r="AG24" s="37"/>
      <c r="AH24" s="37"/>
      <c r="AI24" s="37"/>
      <c r="AJ24" s="37"/>
    </row>
    <row r="25" spans="1:36" s="21" customFormat="1" ht="12.75" hidden="1" outlineLevel="2" x14ac:dyDescent="0.25">
      <c r="A25" s="86" t="s">
        <v>444</v>
      </c>
      <c r="B25" s="86" t="s">
        <v>444</v>
      </c>
      <c r="C25" s="89" t="s">
        <v>239</v>
      </c>
      <c r="D25" s="37"/>
      <c r="E25" s="37"/>
      <c r="F25" s="37"/>
      <c r="G25" s="37"/>
      <c r="H25" s="32"/>
      <c r="I25" s="34"/>
      <c r="J25" s="34"/>
      <c r="K25" s="34"/>
      <c r="L25" s="37"/>
      <c r="M25" s="37"/>
      <c r="N25" s="37"/>
      <c r="O25" s="37"/>
      <c r="P25" s="37"/>
      <c r="Q25" s="37"/>
      <c r="R25" s="37"/>
      <c r="S25" s="37"/>
      <c r="T25" s="37"/>
      <c r="U25" s="37"/>
      <c r="V25" s="37"/>
      <c r="W25" s="37"/>
      <c r="X25" s="37"/>
      <c r="Y25" s="37"/>
      <c r="Z25" s="37"/>
      <c r="AA25" s="37"/>
      <c r="AB25" s="37"/>
      <c r="AC25" s="37"/>
      <c r="AE25" s="37"/>
      <c r="AF25" s="37"/>
      <c r="AG25" s="37"/>
      <c r="AH25" s="37"/>
      <c r="AI25" s="37"/>
      <c r="AJ25" s="37"/>
    </row>
    <row r="26" spans="1:36" s="21" customFormat="1" ht="12.75" hidden="1" outlineLevel="2" x14ac:dyDescent="0.25">
      <c r="A26" s="57" t="s">
        <v>441</v>
      </c>
      <c r="B26" s="86" t="s">
        <v>442</v>
      </c>
      <c r="C26" s="88" t="s">
        <v>237</v>
      </c>
      <c r="D26" s="37"/>
      <c r="E26" s="37"/>
      <c r="F26" s="37"/>
      <c r="G26" s="37"/>
      <c r="H26" s="32"/>
      <c r="I26" s="34"/>
      <c r="J26" s="34"/>
      <c r="K26" s="34"/>
      <c r="L26" s="37"/>
      <c r="M26" s="37"/>
      <c r="N26" s="37"/>
      <c r="O26" s="37"/>
      <c r="P26" s="37"/>
      <c r="Q26" s="37"/>
      <c r="R26" s="37"/>
      <c r="S26" s="37"/>
      <c r="T26" s="37"/>
      <c r="U26" s="37"/>
      <c r="V26" s="37"/>
      <c r="W26" s="37"/>
      <c r="X26" s="37"/>
      <c r="Y26" s="37"/>
      <c r="Z26" s="37"/>
      <c r="AA26" s="37"/>
      <c r="AB26" s="37"/>
      <c r="AC26" s="37"/>
      <c r="AE26" s="37"/>
      <c r="AF26" s="37"/>
      <c r="AG26" s="37"/>
      <c r="AH26" s="37"/>
      <c r="AI26" s="37"/>
      <c r="AJ26" s="37"/>
    </row>
    <row r="27" spans="1:36" s="21" customFormat="1" ht="12.75" hidden="1" outlineLevel="2" x14ac:dyDescent="0.25">
      <c r="A27" s="57" t="s">
        <v>441</v>
      </c>
      <c r="B27" s="86" t="s">
        <v>443</v>
      </c>
      <c r="C27" s="90" t="s">
        <v>86</v>
      </c>
      <c r="D27" s="37"/>
      <c r="E27" s="37"/>
      <c r="F27" s="37"/>
      <c r="G27" s="37"/>
      <c r="H27" s="32"/>
      <c r="I27" s="34"/>
      <c r="J27" s="34"/>
      <c r="K27" s="34"/>
      <c r="L27" s="37"/>
      <c r="M27" s="37"/>
      <c r="N27" s="37"/>
      <c r="O27" s="37"/>
      <c r="P27" s="37"/>
      <c r="Q27" s="37"/>
      <c r="R27" s="37"/>
      <c r="S27" s="37"/>
      <c r="T27" s="37"/>
      <c r="U27" s="37"/>
      <c r="V27" s="37"/>
      <c r="W27" s="37"/>
      <c r="X27" s="37"/>
      <c r="Y27" s="37"/>
      <c r="Z27" s="37"/>
      <c r="AA27" s="37"/>
      <c r="AB27" s="37"/>
      <c r="AC27" s="37"/>
      <c r="AE27" s="37"/>
      <c r="AF27" s="37"/>
      <c r="AG27" s="37"/>
      <c r="AH27" s="37"/>
      <c r="AI27" s="37"/>
      <c r="AJ27" s="37"/>
    </row>
    <row r="28" spans="1:36" s="21" customFormat="1" ht="12.75" hidden="1" outlineLevel="2" x14ac:dyDescent="0.25">
      <c r="A28" s="86" t="s">
        <v>444</v>
      </c>
      <c r="B28" s="86" t="s">
        <v>444</v>
      </c>
      <c r="C28" s="90" t="s">
        <v>238</v>
      </c>
      <c r="D28" s="37"/>
      <c r="E28" s="37"/>
      <c r="F28" s="37"/>
      <c r="G28" s="37"/>
      <c r="H28" s="32"/>
      <c r="I28" s="34"/>
      <c r="J28" s="34"/>
      <c r="K28" s="34"/>
      <c r="L28" s="37"/>
      <c r="M28" s="37"/>
      <c r="N28" s="37"/>
      <c r="O28" s="37"/>
      <c r="P28" s="37"/>
      <c r="Q28" s="37"/>
      <c r="R28" s="37"/>
      <c r="S28" s="37"/>
      <c r="T28" s="37"/>
      <c r="U28" s="37"/>
      <c r="V28" s="37"/>
      <c r="W28" s="37"/>
      <c r="X28" s="37"/>
      <c r="Y28" s="37"/>
      <c r="Z28" s="37"/>
      <c r="AA28" s="37"/>
      <c r="AB28" s="37"/>
      <c r="AC28" s="37"/>
      <c r="AE28" s="37"/>
      <c r="AF28" s="37"/>
      <c r="AG28" s="37"/>
      <c r="AH28" s="37"/>
      <c r="AI28" s="37"/>
      <c r="AJ28" s="37"/>
    </row>
    <row r="29" spans="1:36" s="21" customFormat="1" ht="12.75" hidden="1" outlineLevel="2" x14ac:dyDescent="0.25">
      <c r="A29" s="86" t="s">
        <v>444</v>
      </c>
      <c r="B29" s="86" t="s">
        <v>444</v>
      </c>
      <c r="C29" s="89" t="s">
        <v>239</v>
      </c>
      <c r="D29" s="37"/>
      <c r="E29" s="37"/>
      <c r="F29" s="37"/>
      <c r="G29" s="37"/>
      <c r="H29" s="32"/>
      <c r="I29" s="34"/>
      <c r="J29" s="34"/>
      <c r="K29" s="34"/>
      <c r="L29" s="37"/>
      <c r="M29" s="37"/>
      <c r="N29" s="37"/>
      <c r="O29" s="37"/>
      <c r="P29" s="37"/>
      <c r="Q29" s="37"/>
      <c r="R29" s="37"/>
      <c r="S29" s="37"/>
      <c r="T29" s="37"/>
      <c r="U29" s="37"/>
      <c r="V29" s="37"/>
      <c r="W29" s="37"/>
      <c r="X29" s="37"/>
      <c r="Y29" s="37"/>
      <c r="Z29" s="37"/>
      <c r="AA29" s="37"/>
      <c r="AB29" s="37"/>
      <c r="AC29" s="37"/>
      <c r="AE29" s="37"/>
      <c r="AF29" s="37"/>
      <c r="AG29" s="37"/>
      <c r="AH29" s="37"/>
      <c r="AI29" s="37"/>
      <c r="AJ29" s="37"/>
    </row>
    <row r="30" spans="1:36" s="21" customFormat="1" ht="12.75" hidden="1" outlineLevel="2" x14ac:dyDescent="0.25">
      <c r="A30" s="57" t="s">
        <v>441</v>
      </c>
      <c r="B30" s="86" t="s">
        <v>442</v>
      </c>
      <c r="C30" s="88" t="s">
        <v>237</v>
      </c>
      <c r="D30" s="37"/>
      <c r="E30" s="37"/>
      <c r="F30" s="37"/>
      <c r="G30" s="37"/>
      <c r="H30" s="32"/>
      <c r="I30" s="34"/>
      <c r="J30" s="34"/>
      <c r="K30" s="34"/>
      <c r="L30" s="37"/>
      <c r="M30" s="37"/>
      <c r="N30" s="37"/>
      <c r="O30" s="37"/>
      <c r="P30" s="37"/>
      <c r="Q30" s="37"/>
      <c r="R30" s="37"/>
      <c r="S30" s="37"/>
      <c r="T30" s="37"/>
      <c r="U30" s="37"/>
      <c r="V30" s="37"/>
      <c r="W30" s="37"/>
      <c r="X30" s="37"/>
      <c r="Y30" s="37"/>
      <c r="Z30" s="37"/>
      <c r="AA30" s="37"/>
      <c r="AB30" s="37"/>
      <c r="AC30" s="37"/>
      <c r="AE30" s="37"/>
      <c r="AF30" s="37"/>
      <c r="AG30" s="37"/>
      <c r="AH30" s="37"/>
      <c r="AI30" s="37"/>
      <c r="AJ30" s="37"/>
    </row>
    <row r="31" spans="1:36" s="21" customFormat="1" ht="12.75" hidden="1" outlineLevel="2" x14ac:dyDescent="0.25">
      <c r="A31" s="57" t="s">
        <v>441</v>
      </c>
      <c r="B31" s="86" t="s">
        <v>443</v>
      </c>
      <c r="C31" s="90" t="s">
        <v>86</v>
      </c>
      <c r="D31" s="37"/>
      <c r="E31" s="37"/>
      <c r="F31" s="37"/>
      <c r="G31" s="37"/>
      <c r="H31" s="32"/>
      <c r="I31" s="34"/>
      <c r="J31" s="34"/>
      <c r="K31" s="34"/>
      <c r="L31" s="37"/>
      <c r="M31" s="37"/>
      <c r="N31" s="37"/>
      <c r="O31" s="37"/>
      <c r="P31" s="37"/>
      <c r="Q31" s="37"/>
      <c r="R31" s="37"/>
      <c r="S31" s="37"/>
      <c r="T31" s="37"/>
      <c r="U31" s="37"/>
      <c r="V31" s="37"/>
      <c r="W31" s="37"/>
      <c r="X31" s="37"/>
      <c r="Y31" s="37"/>
      <c r="Z31" s="37"/>
      <c r="AA31" s="37"/>
      <c r="AB31" s="37"/>
      <c r="AC31" s="37"/>
      <c r="AE31" s="37"/>
      <c r="AF31" s="37"/>
      <c r="AG31" s="37"/>
      <c r="AH31" s="37"/>
      <c r="AI31" s="37"/>
      <c r="AJ31" s="37"/>
    </row>
    <row r="32" spans="1:36" s="21" customFormat="1" ht="12.75" hidden="1" outlineLevel="2" x14ac:dyDescent="0.25">
      <c r="A32" s="86" t="s">
        <v>444</v>
      </c>
      <c r="B32" s="86" t="s">
        <v>444</v>
      </c>
      <c r="C32" s="90" t="s">
        <v>238</v>
      </c>
      <c r="D32" s="37"/>
      <c r="E32" s="37"/>
      <c r="F32" s="37"/>
      <c r="G32" s="37"/>
      <c r="H32" s="32"/>
      <c r="I32" s="34"/>
      <c r="J32" s="34"/>
      <c r="K32" s="34"/>
      <c r="L32" s="37"/>
      <c r="M32" s="37"/>
      <c r="N32" s="37"/>
      <c r="O32" s="37"/>
      <c r="P32" s="37"/>
      <c r="Q32" s="37"/>
      <c r="R32" s="37"/>
      <c r="S32" s="37"/>
      <c r="T32" s="37"/>
      <c r="U32" s="37"/>
      <c r="V32" s="37"/>
      <c r="W32" s="37"/>
      <c r="X32" s="37"/>
      <c r="Y32" s="37"/>
      <c r="Z32" s="37"/>
      <c r="AA32" s="37"/>
      <c r="AB32" s="37"/>
      <c r="AC32" s="37"/>
      <c r="AE32" s="37"/>
      <c r="AF32" s="37"/>
      <c r="AG32" s="37"/>
      <c r="AH32" s="37"/>
      <c r="AI32" s="37"/>
      <c r="AJ32" s="37"/>
    </row>
    <row r="33" spans="1:37" s="21" customFormat="1" ht="12.75" hidden="1" outlineLevel="2" x14ac:dyDescent="0.25">
      <c r="A33" s="86" t="s">
        <v>444</v>
      </c>
      <c r="B33" s="86" t="s">
        <v>444</v>
      </c>
      <c r="C33" s="89" t="s">
        <v>239</v>
      </c>
      <c r="D33" s="37"/>
      <c r="E33" s="37"/>
      <c r="F33" s="37"/>
      <c r="G33" s="37"/>
      <c r="H33" s="32"/>
      <c r="I33" s="34"/>
      <c r="J33" s="34"/>
      <c r="K33" s="34"/>
      <c r="L33" s="37"/>
      <c r="M33" s="37"/>
      <c r="N33" s="37"/>
      <c r="O33" s="37"/>
      <c r="P33" s="37"/>
      <c r="Q33" s="37"/>
      <c r="R33" s="37"/>
      <c r="S33" s="37"/>
      <c r="T33" s="37"/>
      <c r="U33" s="37"/>
      <c r="V33" s="37"/>
      <c r="W33" s="37"/>
      <c r="X33" s="37"/>
      <c r="Y33" s="37"/>
      <c r="Z33" s="37"/>
      <c r="AA33" s="37"/>
      <c r="AB33" s="37"/>
      <c r="AC33" s="37"/>
      <c r="AE33" s="37"/>
      <c r="AF33" s="37"/>
      <c r="AG33" s="37"/>
      <c r="AH33" s="37"/>
      <c r="AI33" s="37"/>
      <c r="AJ33" s="37"/>
    </row>
    <row r="34" spans="1:37" s="21" customFormat="1" ht="12.75" hidden="1" outlineLevel="2" x14ac:dyDescent="0.25">
      <c r="A34" s="57" t="s">
        <v>441</v>
      </c>
      <c r="B34" s="86" t="s">
        <v>442</v>
      </c>
      <c r="C34" s="88" t="s">
        <v>237</v>
      </c>
      <c r="D34" s="37"/>
      <c r="E34" s="37"/>
      <c r="F34" s="37"/>
      <c r="G34" s="37"/>
      <c r="H34" s="32"/>
      <c r="I34" s="34"/>
      <c r="J34" s="34"/>
      <c r="K34" s="34"/>
      <c r="L34" s="37"/>
      <c r="M34" s="37"/>
      <c r="N34" s="37"/>
      <c r="O34" s="37"/>
      <c r="P34" s="37"/>
      <c r="Q34" s="37"/>
      <c r="R34" s="37"/>
      <c r="S34" s="37"/>
      <c r="T34" s="37"/>
      <c r="U34" s="37"/>
      <c r="V34" s="37"/>
      <c r="W34" s="37"/>
      <c r="X34" s="37"/>
      <c r="Y34" s="37"/>
      <c r="Z34" s="37"/>
      <c r="AA34" s="37"/>
      <c r="AB34" s="37"/>
      <c r="AC34" s="37"/>
      <c r="AE34" s="37"/>
      <c r="AF34" s="37"/>
      <c r="AG34" s="37"/>
      <c r="AH34" s="37"/>
      <c r="AI34" s="37"/>
      <c r="AJ34" s="37"/>
    </row>
    <row r="35" spans="1:37" s="21" customFormat="1" ht="12.75" hidden="1" outlineLevel="2" x14ac:dyDescent="0.25">
      <c r="A35" s="57" t="s">
        <v>441</v>
      </c>
      <c r="B35" s="86" t="s">
        <v>443</v>
      </c>
      <c r="C35" s="90" t="s">
        <v>86</v>
      </c>
      <c r="D35" s="37"/>
      <c r="E35" s="37"/>
      <c r="F35" s="37"/>
      <c r="G35" s="37"/>
      <c r="H35" s="32"/>
      <c r="I35" s="34"/>
      <c r="J35" s="34"/>
      <c r="K35" s="34"/>
      <c r="L35" s="37"/>
      <c r="M35" s="37"/>
      <c r="N35" s="37"/>
      <c r="O35" s="37"/>
      <c r="P35" s="37"/>
      <c r="Q35" s="37"/>
      <c r="R35" s="37"/>
      <c r="S35" s="37"/>
      <c r="T35" s="37"/>
      <c r="U35" s="37"/>
      <c r="V35" s="37"/>
      <c r="W35" s="37"/>
      <c r="X35" s="37"/>
      <c r="Y35" s="37"/>
      <c r="Z35" s="37"/>
      <c r="AA35" s="37"/>
      <c r="AB35" s="37"/>
      <c r="AC35" s="37"/>
      <c r="AE35" s="37"/>
      <c r="AF35" s="37"/>
      <c r="AG35" s="37"/>
      <c r="AH35" s="37"/>
      <c r="AI35" s="37"/>
      <c r="AJ35" s="37"/>
    </row>
    <row r="36" spans="1:37" s="21" customFormat="1" ht="12.75" hidden="1" outlineLevel="2" x14ac:dyDescent="0.25">
      <c r="A36" s="86" t="s">
        <v>444</v>
      </c>
      <c r="B36" s="86" t="s">
        <v>444</v>
      </c>
      <c r="C36" s="90" t="s">
        <v>238</v>
      </c>
      <c r="D36" s="37"/>
      <c r="E36" s="37"/>
      <c r="F36" s="37"/>
      <c r="G36" s="37"/>
      <c r="H36" s="32"/>
      <c r="I36" s="34"/>
      <c r="J36" s="34"/>
      <c r="K36" s="34"/>
      <c r="L36" s="37"/>
      <c r="M36" s="37"/>
      <c r="N36" s="37"/>
      <c r="O36" s="37"/>
      <c r="P36" s="37"/>
      <c r="Q36" s="37"/>
      <c r="R36" s="37"/>
      <c r="S36" s="37"/>
      <c r="T36" s="37"/>
      <c r="U36" s="37"/>
      <c r="V36" s="37"/>
      <c r="W36" s="37"/>
      <c r="X36" s="37"/>
      <c r="Y36" s="37"/>
      <c r="Z36" s="37"/>
      <c r="AA36" s="37"/>
      <c r="AB36" s="37"/>
      <c r="AC36" s="37"/>
      <c r="AE36" s="37"/>
      <c r="AF36" s="37"/>
      <c r="AG36" s="37"/>
      <c r="AH36" s="37"/>
      <c r="AI36" s="37"/>
      <c r="AJ36" s="37"/>
    </row>
    <row r="37" spans="1:37" s="21" customFormat="1" ht="12.75" hidden="1" outlineLevel="2" x14ac:dyDescent="0.25">
      <c r="A37" s="86" t="s">
        <v>444</v>
      </c>
      <c r="B37" s="86" t="s">
        <v>444</v>
      </c>
      <c r="C37" s="89" t="s">
        <v>239</v>
      </c>
      <c r="D37" s="37"/>
      <c r="E37" s="37"/>
      <c r="F37" s="37"/>
      <c r="G37" s="37"/>
      <c r="H37" s="32"/>
      <c r="I37" s="34"/>
      <c r="J37" s="34"/>
      <c r="K37" s="34"/>
      <c r="L37" s="37"/>
      <c r="M37" s="37"/>
      <c r="N37" s="37"/>
      <c r="O37" s="37"/>
      <c r="P37" s="37"/>
      <c r="Q37" s="37"/>
      <c r="R37" s="37"/>
      <c r="S37" s="37"/>
      <c r="T37" s="37"/>
      <c r="U37" s="37"/>
      <c r="V37" s="37"/>
      <c r="W37" s="37"/>
      <c r="X37" s="37"/>
      <c r="Y37" s="37"/>
      <c r="Z37" s="37"/>
      <c r="AA37" s="37"/>
      <c r="AB37" s="37"/>
      <c r="AC37" s="37"/>
      <c r="AE37" s="37"/>
      <c r="AF37" s="37"/>
      <c r="AG37" s="37"/>
      <c r="AH37" s="37"/>
      <c r="AI37" s="37"/>
      <c r="AJ37" s="37"/>
    </row>
    <row r="38" spans="1:37" s="21" customFormat="1" ht="12.75" hidden="1" outlineLevel="2" x14ac:dyDescent="0.25">
      <c r="A38" s="57" t="s">
        <v>441</v>
      </c>
      <c r="B38" s="57" t="s">
        <v>445</v>
      </c>
      <c r="C38" s="57" t="s">
        <v>446</v>
      </c>
      <c r="D38" s="37"/>
      <c r="E38" s="37"/>
      <c r="F38" s="37"/>
      <c r="G38" s="37"/>
      <c r="H38" s="32"/>
      <c r="I38" s="34"/>
      <c r="J38" s="34"/>
      <c r="K38" s="34"/>
      <c r="L38" s="37"/>
      <c r="M38" s="37"/>
      <c r="N38" s="37"/>
      <c r="O38" s="37"/>
      <c r="P38" s="37"/>
      <c r="Q38" s="37"/>
      <c r="R38" s="37"/>
      <c r="S38" s="37"/>
      <c r="T38" s="37"/>
      <c r="U38" s="37"/>
      <c r="V38" s="37"/>
      <c r="W38" s="37"/>
      <c r="X38" s="37"/>
      <c r="Y38" s="37"/>
      <c r="Z38" s="37"/>
      <c r="AA38" s="37"/>
      <c r="AB38" s="37"/>
      <c r="AC38" s="37"/>
      <c r="AE38" s="37"/>
      <c r="AF38" s="37"/>
      <c r="AG38" s="37"/>
      <c r="AH38" s="37"/>
      <c r="AI38" s="37"/>
      <c r="AJ38" s="37"/>
    </row>
    <row r="39" spans="1:37" s="21" customFormat="1" ht="12.75" x14ac:dyDescent="0.25">
      <c r="A39" s="87" t="s">
        <v>447</v>
      </c>
      <c r="B39" s="86"/>
      <c r="C39" s="57"/>
      <c r="D39" s="28"/>
      <c r="E39" s="28"/>
      <c r="F39" s="28"/>
      <c r="G39" s="28"/>
      <c r="H39" s="23"/>
      <c r="I39" s="28"/>
      <c r="J39" s="28"/>
      <c r="K39" s="28"/>
      <c r="L39" s="28"/>
      <c r="M39" s="28"/>
      <c r="N39" s="28"/>
      <c r="O39" s="28"/>
      <c r="P39" s="28"/>
      <c r="Q39" s="28"/>
      <c r="R39" s="28"/>
      <c r="S39" s="28"/>
      <c r="T39" s="28"/>
      <c r="U39" s="28"/>
      <c r="V39" s="28"/>
      <c r="W39" s="28"/>
      <c r="X39" s="28"/>
      <c r="Y39" s="28"/>
      <c r="Z39" s="28"/>
      <c r="AA39" s="28"/>
      <c r="AB39" s="28"/>
      <c r="AC39" s="28"/>
      <c r="AE39" s="28"/>
      <c r="AF39" s="28"/>
      <c r="AG39" s="28"/>
      <c r="AH39" s="28"/>
      <c r="AI39" s="28"/>
      <c r="AJ39" s="28"/>
    </row>
    <row r="40" spans="1:37" s="21" customFormat="1" ht="12.75" x14ac:dyDescent="0.25">
      <c r="A40" s="57" t="s">
        <v>441</v>
      </c>
      <c r="B40" s="57" t="s">
        <v>424</v>
      </c>
      <c r="C40" s="57" t="s">
        <v>429</v>
      </c>
      <c r="D40" s="94">
        <v>2</v>
      </c>
      <c r="E40" s="94">
        <v>2</v>
      </c>
      <c r="F40" s="94"/>
      <c r="G40" s="94">
        <v>2</v>
      </c>
      <c r="H40" s="94">
        <v>2</v>
      </c>
      <c r="I40" s="95">
        <v>2</v>
      </c>
      <c r="J40" s="25">
        <v>2</v>
      </c>
      <c r="K40" s="25">
        <v>2</v>
      </c>
      <c r="L40" s="25">
        <v>2</v>
      </c>
      <c r="M40" s="94">
        <v>2</v>
      </c>
      <c r="N40" s="94">
        <v>2</v>
      </c>
      <c r="O40" s="94">
        <v>2</v>
      </c>
      <c r="P40" s="94">
        <v>2</v>
      </c>
      <c r="Q40" s="94">
        <v>2</v>
      </c>
      <c r="R40" s="94">
        <v>2</v>
      </c>
      <c r="S40" s="94">
        <v>2</v>
      </c>
      <c r="T40" s="94">
        <v>2</v>
      </c>
      <c r="U40" s="94">
        <v>2</v>
      </c>
      <c r="V40" s="94">
        <v>2</v>
      </c>
      <c r="W40" s="94">
        <v>2</v>
      </c>
      <c r="X40" s="94"/>
      <c r="Y40" s="94">
        <v>2</v>
      </c>
      <c r="Z40" s="94">
        <v>2</v>
      </c>
      <c r="AA40" s="94">
        <v>2</v>
      </c>
      <c r="AB40" s="94">
        <v>2</v>
      </c>
      <c r="AC40" s="94">
        <v>2</v>
      </c>
      <c r="AE40" s="94">
        <v>2</v>
      </c>
      <c r="AF40" s="94">
        <v>2</v>
      </c>
      <c r="AG40" s="94">
        <v>2</v>
      </c>
      <c r="AH40" s="94">
        <v>2</v>
      </c>
      <c r="AI40" s="94">
        <v>2</v>
      </c>
      <c r="AJ40" s="94">
        <v>2</v>
      </c>
      <c r="AK40" s="94">
        <v>2</v>
      </c>
    </row>
    <row r="41" spans="1:37" s="32" customFormat="1" ht="191.25" x14ac:dyDescent="0.25">
      <c r="A41" s="57" t="s">
        <v>441</v>
      </c>
      <c r="B41" s="57" t="s">
        <v>427</v>
      </c>
      <c r="C41" s="57" t="s">
        <v>232</v>
      </c>
      <c r="D41" s="121" t="s">
        <v>664</v>
      </c>
      <c r="E41" s="121" t="s">
        <v>1</v>
      </c>
      <c r="F41" s="121" t="s">
        <v>683</v>
      </c>
      <c r="G41" s="121" t="s">
        <v>714</v>
      </c>
      <c r="H41" s="121" t="s">
        <v>585</v>
      </c>
      <c r="I41" s="121" t="s">
        <v>687</v>
      </c>
      <c r="J41" s="121" t="s">
        <v>4</v>
      </c>
      <c r="K41" s="121" t="s">
        <v>684</v>
      </c>
      <c r="L41" s="121" t="s">
        <v>5</v>
      </c>
      <c r="M41" s="121" t="s">
        <v>6</v>
      </c>
      <c r="N41" s="121" t="s">
        <v>685</v>
      </c>
      <c r="O41" s="192" t="s">
        <v>686</v>
      </c>
      <c r="P41" s="121" t="s">
        <v>688</v>
      </c>
      <c r="Q41" s="121" t="s">
        <v>73</v>
      </c>
      <c r="R41" s="121" t="s">
        <v>689</v>
      </c>
      <c r="S41" s="121" t="s">
        <v>591</v>
      </c>
      <c r="T41" s="121" t="s">
        <v>569</v>
      </c>
      <c r="U41" s="121" t="s">
        <v>570</v>
      </c>
      <c r="V41" s="121" t="s">
        <v>571</v>
      </c>
      <c r="W41" s="121" t="s">
        <v>576</v>
      </c>
      <c r="X41" s="121" t="s">
        <v>588</v>
      </c>
      <c r="Y41" s="121" t="s">
        <v>75</v>
      </c>
      <c r="Z41" s="121" t="s">
        <v>74</v>
      </c>
      <c r="AA41" s="121" t="s">
        <v>692</v>
      </c>
      <c r="AB41" s="121" t="s">
        <v>19</v>
      </c>
      <c r="AC41" s="121" t="s">
        <v>20</v>
      </c>
      <c r="AD41" s="121" t="s">
        <v>691</v>
      </c>
      <c r="AE41" s="121" t="s">
        <v>76</v>
      </c>
      <c r="AF41" s="121" t="s">
        <v>205</v>
      </c>
      <c r="AG41" s="121" t="s">
        <v>77</v>
      </c>
      <c r="AH41" s="194" t="s">
        <v>606</v>
      </c>
      <c r="AI41" s="193" t="s">
        <v>198</v>
      </c>
      <c r="AJ41" s="193" t="s">
        <v>199</v>
      </c>
      <c r="AK41" s="193" t="s">
        <v>145</v>
      </c>
    </row>
    <row r="42" spans="1:37" s="95" customFormat="1" ht="12.75" x14ac:dyDescent="0.25">
      <c r="A42" s="57" t="s">
        <v>441</v>
      </c>
      <c r="B42" s="57" t="s">
        <v>425</v>
      </c>
      <c r="C42" s="57" t="s">
        <v>430</v>
      </c>
      <c r="D42" s="96" t="s">
        <v>226</v>
      </c>
      <c r="E42" s="96" t="s">
        <v>185</v>
      </c>
      <c r="F42" s="96" t="s">
        <v>229</v>
      </c>
      <c r="G42" s="96" t="s">
        <v>433</v>
      </c>
      <c r="H42" s="96" t="s">
        <v>434</v>
      </c>
      <c r="I42" s="96" t="s">
        <v>435</v>
      </c>
      <c r="J42" s="96" t="s">
        <v>436</v>
      </c>
      <c r="K42" s="96" t="s">
        <v>437</v>
      </c>
      <c r="L42" s="96" t="s">
        <v>438</v>
      </c>
      <c r="M42" s="96" t="s">
        <v>510</v>
      </c>
      <c r="N42" s="96" t="s">
        <v>230</v>
      </c>
      <c r="O42" s="96" t="s">
        <v>666</v>
      </c>
      <c r="P42" s="96" t="s">
        <v>667</v>
      </c>
      <c r="Q42" s="96" t="s">
        <v>668</v>
      </c>
      <c r="R42" s="96" t="s">
        <v>669</v>
      </c>
      <c r="S42" s="96" t="s">
        <v>670</v>
      </c>
      <c r="T42" s="96" t="s">
        <v>671</v>
      </c>
      <c r="U42" s="96" t="s">
        <v>672</v>
      </c>
      <c r="V42" s="96" t="s">
        <v>673</v>
      </c>
      <c r="W42" s="96" t="s">
        <v>468</v>
      </c>
      <c r="X42" s="96" t="s">
        <v>674</v>
      </c>
      <c r="Y42" s="96" t="s">
        <v>675</v>
      </c>
      <c r="Z42" s="96" t="s">
        <v>676</v>
      </c>
      <c r="AA42" s="96" t="s">
        <v>677</v>
      </c>
      <c r="AB42" s="96" t="s">
        <v>678</v>
      </c>
      <c r="AC42" s="96" t="s">
        <v>522</v>
      </c>
      <c r="AD42" s="96" t="s">
        <v>523</v>
      </c>
      <c r="AE42" s="96" t="s">
        <v>524</v>
      </c>
      <c r="AF42" s="96" t="s">
        <v>525</v>
      </c>
      <c r="AG42" s="96" t="s">
        <v>679</v>
      </c>
      <c r="AH42" s="123" t="s">
        <v>680</v>
      </c>
      <c r="AI42" s="123" t="s">
        <v>681</v>
      </c>
      <c r="AJ42" s="123" t="s">
        <v>682</v>
      </c>
      <c r="AK42" s="123" t="s">
        <v>598</v>
      </c>
    </row>
    <row r="43" spans="1:37" s="95" customFormat="1" ht="12.75" x14ac:dyDescent="0.25">
      <c r="A43" s="57" t="s">
        <v>441</v>
      </c>
      <c r="B43" s="57" t="s">
        <v>426</v>
      </c>
      <c r="C43" s="57" t="s">
        <v>431</v>
      </c>
      <c r="D43" s="98">
        <v>10111201</v>
      </c>
      <c r="E43" s="98">
        <v>10111202</v>
      </c>
      <c r="F43" s="98">
        <v>10111203</v>
      </c>
      <c r="G43" s="98">
        <v>10111204</v>
      </c>
      <c r="H43" s="98">
        <v>10111205</v>
      </c>
      <c r="I43" s="98">
        <v>10111206</v>
      </c>
      <c r="J43" s="98">
        <v>10111207</v>
      </c>
      <c r="K43" s="98">
        <v>10111208</v>
      </c>
      <c r="L43" s="98">
        <v>10111209</v>
      </c>
      <c r="M43" s="98">
        <v>10111210</v>
      </c>
      <c r="N43" s="98">
        <v>10111211</v>
      </c>
      <c r="O43" s="98">
        <v>10111212</v>
      </c>
      <c r="P43" s="98">
        <v>10111213</v>
      </c>
      <c r="Q43" s="98">
        <v>10111214</v>
      </c>
      <c r="R43" s="98">
        <v>10111215</v>
      </c>
      <c r="S43" s="98">
        <v>10111216</v>
      </c>
      <c r="T43" s="98">
        <v>10111217</v>
      </c>
      <c r="U43" s="98">
        <v>10111218</v>
      </c>
      <c r="V43" s="98">
        <v>10111219</v>
      </c>
      <c r="W43" s="98">
        <v>10111220</v>
      </c>
      <c r="X43" s="98">
        <v>10111221</v>
      </c>
      <c r="Y43" s="98">
        <v>10111222</v>
      </c>
      <c r="Z43" s="98">
        <v>10111223</v>
      </c>
      <c r="AA43" s="98">
        <v>10111224</v>
      </c>
      <c r="AB43" s="98">
        <v>10111225</v>
      </c>
      <c r="AC43" s="98">
        <v>10111226</v>
      </c>
      <c r="AD43" s="98">
        <v>10111227</v>
      </c>
      <c r="AE43" s="98">
        <v>10111228</v>
      </c>
      <c r="AF43" s="98">
        <v>10111229</v>
      </c>
      <c r="AG43" s="98">
        <v>10111230</v>
      </c>
      <c r="AH43" s="98">
        <v>10111231</v>
      </c>
      <c r="AI43" s="98">
        <v>10111232</v>
      </c>
      <c r="AJ43" s="98">
        <v>10111233</v>
      </c>
      <c r="AK43" s="98">
        <v>10111234</v>
      </c>
    </row>
    <row r="44" spans="1:37" s="95" customFormat="1" ht="12.75" x14ac:dyDescent="0.25">
      <c r="A44" s="57" t="s">
        <v>441</v>
      </c>
      <c r="B44" s="57" t="s">
        <v>448</v>
      </c>
      <c r="C44" s="57" t="s">
        <v>449</v>
      </c>
      <c r="D44" s="100" t="s">
        <v>127</v>
      </c>
      <c r="E44" s="101" t="s">
        <v>134</v>
      </c>
      <c r="F44" s="101" t="s">
        <v>506</v>
      </c>
      <c r="G44" s="100" t="s">
        <v>128</v>
      </c>
      <c r="H44" s="100" t="s">
        <v>128</v>
      </c>
      <c r="I44" s="100" t="s">
        <v>127</v>
      </c>
      <c r="J44" s="100" t="s">
        <v>127</v>
      </c>
      <c r="K44" s="101" t="s">
        <v>506</v>
      </c>
      <c r="L44" s="100" t="s">
        <v>127</v>
      </c>
      <c r="M44" s="100" t="s">
        <v>134</v>
      </c>
      <c r="N44" s="101" t="s">
        <v>506</v>
      </c>
      <c r="O44" s="100" t="s">
        <v>128</v>
      </c>
      <c r="P44" s="100" t="s">
        <v>127</v>
      </c>
      <c r="Q44" s="100" t="s">
        <v>127</v>
      </c>
      <c r="R44" s="101" t="s">
        <v>506</v>
      </c>
      <c r="S44" s="100" t="s">
        <v>128</v>
      </c>
      <c r="T44" s="101" t="s">
        <v>127</v>
      </c>
      <c r="U44" s="101" t="s">
        <v>127</v>
      </c>
      <c r="V44" s="101" t="s">
        <v>128</v>
      </c>
      <c r="W44" s="101" t="s">
        <v>506</v>
      </c>
      <c r="X44" s="101" t="s">
        <v>128</v>
      </c>
      <c r="Y44" s="101" t="s">
        <v>128</v>
      </c>
      <c r="Z44" s="100" t="s">
        <v>134</v>
      </c>
      <c r="AA44" s="101" t="s">
        <v>713</v>
      </c>
      <c r="AB44" s="100" t="s">
        <v>605</v>
      </c>
      <c r="AC44" s="100" t="s">
        <v>135</v>
      </c>
      <c r="AD44" s="100" t="s">
        <v>128</v>
      </c>
      <c r="AE44" s="100" t="s">
        <v>713</v>
      </c>
      <c r="AF44" s="100" t="s">
        <v>128</v>
      </c>
      <c r="AG44" s="100" t="s">
        <v>134</v>
      </c>
      <c r="AH44" s="101" t="s">
        <v>506</v>
      </c>
      <c r="AI44" s="100" t="s">
        <v>127</v>
      </c>
      <c r="AJ44" s="100" t="s">
        <v>134</v>
      </c>
      <c r="AK44" s="101" t="s">
        <v>127</v>
      </c>
    </row>
    <row r="45" spans="1:37" s="95" customFormat="1" ht="76.5" x14ac:dyDescent="0.25">
      <c r="A45" s="57" t="s">
        <v>450</v>
      </c>
      <c r="B45" s="57" t="s">
        <v>451</v>
      </c>
      <c r="C45" s="57" t="s">
        <v>452</v>
      </c>
      <c r="D45" s="103"/>
      <c r="E45" s="104"/>
      <c r="F45" s="103" t="s">
        <v>665</v>
      </c>
      <c r="G45" s="103"/>
      <c r="H45" s="105"/>
      <c r="I45" s="103"/>
      <c r="J45" s="103"/>
      <c r="K45" s="104" t="s">
        <v>222</v>
      </c>
      <c r="L45" s="103"/>
      <c r="M45" s="103"/>
      <c r="N45" s="104" t="s">
        <v>711</v>
      </c>
      <c r="O45" s="103"/>
      <c r="P45" s="103"/>
      <c r="Q45" s="103"/>
      <c r="R45" s="104" t="s">
        <v>222</v>
      </c>
      <c r="S45" s="103"/>
      <c r="T45" s="103"/>
      <c r="U45" s="103"/>
      <c r="V45" s="103"/>
      <c r="W45" s="103" t="s">
        <v>602</v>
      </c>
      <c r="X45" s="104"/>
      <c r="Y45" s="104"/>
      <c r="Z45" s="103"/>
      <c r="AA45" s="104"/>
      <c r="AB45" s="103" t="s">
        <v>717</v>
      </c>
      <c r="AC45" s="103"/>
      <c r="AD45" s="103"/>
      <c r="AE45" s="103"/>
      <c r="AF45" s="103"/>
      <c r="AG45" s="103"/>
      <c r="AH45" s="103" t="s">
        <v>223</v>
      </c>
      <c r="AI45" s="103"/>
      <c r="AJ45" s="103"/>
      <c r="AK45" s="104"/>
    </row>
    <row r="46" spans="1:37" s="95" customFormat="1" ht="12.75" x14ac:dyDescent="0.25">
      <c r="A46" s="57" t="s">
        <v>450</v>
      </c>
      <c r="B46" s="57" t="s">
        <v>453</v>
      </c>
      <c r="C46" s="57" t="s">
        <v>454</v>
      </c>
      <c r="D46" s="106"/>
      <c r="E46" s="107"/>
      <c r="F46" s="160" t="s">
        <v>583</v>
      </c>
      <c r="G46" s="106"/>
      <c r="H46" s="106"/>
      <c r="I46" s="106"/>
      <c r="J46" s="106"/>
      <c r="K46" s="160" t="s">
        <v>601</v>
      </c>
      <c r="L46" s="106"/>
      <c r="M46" s="106"/>
      <c r="N46" s="166" t="s">
        <v>712</v>
      </c>
      <c r="O46" s="106"/>
      <c r="P46" s="106"/>
      <c r="Q46" s="106"/>
      <c r="R46" s="160" t="s">
        <v>601</v>
      </c>
      <c r="S46" s="106"/>
      <c r="T46" s="106"/>
      <c r="U46" s="106"/>
      <c r="V46" s="106"/>
      <c r="W46" s="160" t="s">
        <v>603</v>
      </c>
      <c r="X46" s="107"/>
      <c r="Y46" s="107"/>
      <c r="Z46" s="106"/>
      <c r="AA46" s="107"/>
      <c r="AB46" s="196" t="s">
        <v>611</v>
      </c>
      <c r="AC46" s="106"/>
      <c r="AD46" s="106"/>
      <c r="AE46" s="106"/>
      <c r="AF46" s="106"/>
      <c r="AG46" s="106"/>
      <c r="AH46" s="166" t="s">
        <v>593</v>
      </c>
      <c r="AI46" s="106"/>
      <c r="AJ46" s="106"/>
      <c r="AK46" s="107"/>
    </row>
    <row r="47" spans="1:37" s="21" customFormat="1" ht="12.75" x14ac:dyDescent="0.25">
      <c r="A47" s="93" t="s">
        <v>455</v>
      </c>
      <c r="B47" s="57"/>
      <c r="C47" s="63"/>
      <c r="D47" s="37"/>
      <c r="E47" s="37"/>
      <c r="F47" s="37"/>
      <c r="G47" s="37"/>
      <c r="H47" s="37"/>
      <c r="I47" s="32"/>
      <c r="J47" s="34"/>
      <c r="K47" s="34"/>
      <c r="L47" s="34"/>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row>
    <row r="48" spans="1:37" s="32" customFormat="1" ht="51" x14ac:dyDescent="0.25">
      <c r="A48" s="57" t="s">
        <v>456</v>
      </c>
      <c r="B48" s="57" t="s">
        <v>457</v>
      </c>
      <c r="C48" s="57" t="s">
        <v>458</v>
      </c>
      <c r="D48" s="108"/>
      <c r="E48" s="108"/>
      <c r="F48" s="108" t="s">
        <v>693</v>
      </c>
      <c r="G48" s="108"/>
      <c r="H48" s="109"/>
      <c r="I48" s="110" t="s">
        <v>149</v>
      </c>
      <c r="J48" s="108" t="s">
        <v>149</v>
      </c>
      <c r="K48" s="108" t="s">
        <v>173</v>
      </c>
      <c r="L48" s="108" t="s">
        <v>149</v>
      </c>
      <c r="M48" s="108" t="s">
        <v>149</v>
      </c>
      <c r="N48" s="108" t="s">
        <v>701</v>
      </c>
      <c r="O48" s="108" t="s">
        <v>183</v>
      </c>
      <c r="P48" s="108" t="s">
        <v>183</v>
      </c>
      <c r="Q48" s="108" t="s">
        <v>183</v>
      </c>
      <c r="R48" s="108" t="s">
        <v>183</v>
      </c>
      <c r="S48" s="108" t="s">
        <v>698</v>
      </c>
      <c r="T48" s="108" t="s">
        <v>697</v>
      </c>
      <c r="U48" s="108" t="s">
        <v>697</v>
      </c>
      <c r="V48" s="108" t="s">
        <v>699</v>
      </c>
      <c r="W48" s="108" t="s">
        <v>696</v>
      </c>
      <c r="X48" s="108" t="s">
        <v>690</v>
      </c>
      <c r="Y48" s="108" t="s">
        <v>700</v>
      </c>
      <c r="Z48" s="108" t="s">
        <v>694</v>
      </c>
      <c r="AA48" s="108" t="s">
        <v>184</v>
      </c>
      <c r="AB48" s="108" t="s">
        <v>184</v>
      </c>
      <c r="AC48" s="108" t="s">
        <v>695</v>
      </c>
      <c r="AD48" s="108" t="s">
        <v>184</v>
      </c>
      <c r="AE48" s="108" t="s">
        <v>184</v>
      </c>
      <c r="AF48" s="108" t="s">
        <v>184</v>
      </c>
      <c r="AG48" s="108" t="s">
        <v>203</v>
      </c>
      <c r="AH48" s="108" t="s">
        <v>149</v>
      </c>
      <c r="AI48" s="108" t="s">
        <v>149</v>
      </c>
      <c r="AJ48" s="108" t="s">
        <v>149</v>
      </c>
      <c r="AK48" s="108"/>
    </row>
    <row r="49" spans="1:37" s="95" customFormat="1" ht="12.75" x14ac:dyDescent="0.25">
      <c r="A49" s="93" t="s">
        <v>459</v>
      </c>
      <c r="B49" s="57"/>
      <c r="C49" s="57"/>
      <c r="D49" s="102"/>
      <c r="E49" s="24"/>
      <c r="F49" s="24"/>
      <c r="G49" s="102"/>
      <c r="H49" s="102"/>
      <c r="I49" s="102"/>
      <c r="J49" s="102"/>
      <c r="K49" s="102"/>
      <c r="L49" s="102"/>
      <c r="M49" s="102"/>
      <c r="N49" s="24"/>
      <c r="O49" s="102"/>
      <c r="P49" s="102"/>
      <c r="Q49" s="102"/>
      <c r="R49" s="102"/>
      <c r="S49" s="102"/>
      <c r="T49" s="102"/>
      <c r="U49" s="102"/>
      <c r="V49" s="102"/>
      <c r="W49" s="24"/>
      <c r="X49" s="24"/>
      <c r="Y49" s="24"/>
      <c r="Z49" s="102"/>
      <c r="AA49" s="24"/>
      <c r="AB49" s="102"/>
      <c r="AC49" s="102"/>
      <c r="AE49" s="102"/>
      <c r="AF49" s="102"/>
      <c r="AG49" s="102"/>
      <c r="AH49" s="102"/>
      <c r="AI49" s="102"/>
      <c r="AJ49" s="102"/>
      <c r="AK49" s="24"/>
    </row>
    <row r="50" spans="1:37" s="32" customFormat="1" ht="153" x14ac:dyDescent="0.25">
      <c r="A50" s="57" t="s">
        <v>460</v>
      </c>
      <c r="B50" s="57" t="s">
        <v>428</v>
      </c>
      <c r="C50" s="57" t="s">
        <v>432</v>
      </c>
      <c r="D50" s="112" t="str">
        <f>"гр"&amp;D43&amp;" = гр"&amp;'10106'!D43&amp;""</f>
        <v>гр10111201 = гр10106201</v>
      </c>
      <c r="E50" s="112" t="str">
        <f>"гр"&amp;E43&amp;" = гр"&amp;'10106'!E43&amp;""</f>
        <v>гр10111202 = гр10106202</v>
      </c>
      <c r="F50" s="112" t="str">
        <f>"Отбор: гр"&amp;F43&amp;" = КНД 1151056 р.3.2 стр. 020 ""Код дохода"" (mkaf10_2) = 02, 11 
Сверка: гр"&amp;F43&amp;" = гр"&amp;'10106'!F43&amp;""</f>
        <v>Отбор: гр10111203 = КНД 1151056 р.3.2 стр. 020 "Код дохода" (mkaf10_2) = 02, 11 
Сверка: гр10111203 = гр10106203</v>
      </c>
      <c r="G50" s="112" t="str">
        <f>"гр"&amp;G43&amp;" = КНД 1151056 р.3.2 стр. 010 ""Порядковый номер дохода"" (mkaf10_1) 
Сверка: гр"&amp;G43&amp;" = гр"&amp;'10106'!G43&amp;""</f>
        <v>гр10111204 = КНД 1151056 р.3.2 стр. 010 "Порядковый номер дохода" (mkaf10_1) 
Сверка: гр10111204 = гр10106204</v>
      </c>
      <c r="H50" s="112" t="str">
        <f>"гр"&amp;H43&amp;" = (mkaf30_1) стр. 001 ""Уникальный номер"" р.3.2, 3.3 КНД 1151056
Сверка: гр"&amp;H43&amp;" = гр"&amp;'10106'!H43&amp;""</f>
        <v>гр10111205 = (mkaf30_1) стр. 001 "Уникальный номер" р.3.2, 3.3 КНД 1151056
Сверка: гр10111205 = гр10106205</v>
      </c>
      <c r="I50" s="112" t="str">
        <f>"гр"&amp;I43&amp;" = КНД 1151056 р.3.1 стр. 050 ""Код налогоплательщика в стране регистрации (инкорпорации) / СВИФТ код"" (mkaf80_1) 
при 
гр"&amp;D43&amp;" = стр.001 ""Уникальный номер"" (mkaf30_1)"</f>
        <v>гр10111206 = КНД 1151056 р.3.1 стр. 050 "Код налогоплательщика в стране регистрации (инкорпорации) / СВИФТ код" (mkaf80_1) 
при 
гр10111201 = стр.001 "Уникальный номер" (mkaf30_1)</v>
      </c>
      <c r="J50" s="113" t="str">
        <f>"гр"&amp;J43&amp;" = КНД 1151056 р.3.1 стр.020 ""Полное наименование (в латинской транскрипции)"" (mkaf55_1)
при 
гр"&amp;$H$43&amp;" = стр.001 ""Уникальный номер"" (mkaf30_1)"</f>
        <v>гр10111207 = КНД 1151056 р.3.1 стр.020 "Полное наименование (в латинской транскрипции)" (mkaf55_1)
при 
гр10111205 = стр.001 "Уникальный номер" (mkaf30_1)</v>
      </c>
      <c r="K50" s="113" t="str">
        <f>"гр"&amp;K43&amp;" = КНД 1151056 р.3.1 стр. 080 ""Код страны"" (mkaf90_1)
при 
гр"&amp;$H$43&amp;" = стр.001 ""Уникальный номер"" (mkaf30_1)"</f>
        <v>гр10111208 = КНД 1151056 р.3.1 стр. 080 "Код страны" (mkaf90_1)
при 
гр10111205 = стр.001 "Уникальный номер" (mkaf30_1)</v>
      </c>
      <c r="L50" s="112" t="str">
        <f>"гр"&amp;L43&amp;" = гр"&amp;'10106'!I43&amp;""</f>
        <v>гр10111209 = гр10106206</v>
      </c>
      <c r="M50" s="112" t="str">
        <f>"гр"&amp;M43&amp;" = гр"&amp;'10106'!J43&amp;""</f>
        <v>гр10111210 = гр10106207</v>
      </c>
      <c r="N50" s="113" t="str">
        <f>"гр"&amp;N43&amp;" = КНД 1151056 р.3.2 стр. 150 ""Код фактического права на доход"" (mkaf10_12) 
при
(гр"&amp;$G$43&amp;" ++ гр"&amp;$H$43&amp;") = (КНД 1151056 р.3.2: стр.010 ""Порядковый номер дохода"" (mkaf10_1) ++ стр.001 ""Уникальный номер"" (mkaf30_1))"</f>
        <v>гр10111211 = КНД 1151056 р.3.2 стр. 150 "Код фактического права на доход" (mkaf10_12) 
при
(гр10111204 ++ гр10111205) = (КНД 1151056 р.3.2: стр.010 "Порядковый номер дохода" (mkaf10_1) ++ стр.001 "Уникальный номер" (mkaf30_1))</v>
      </c>
      <c r="O50" s="113" t="str">
        <f>"Отбор: гр"&amp;O43&amp;" = КНД 1151056 р.3.3 стр. 020 ""Код признака лица"" (mkag400_1) = 1, 3, 5
при
(гр"&amp;$G$43&amp;" ++ гр"&amp;$H$43&amp;") = (КНД 1151056 р.3.3: стр.010 ""Порядковый номер дохода"" (mkaf10_1) ++ стр.001 ""Уникальный номер"" (mkaf30_1))"</f>
        <v>Отбор: гр10111212 = КНД 1151056 р.3.3 стр. 020 "Код признака лица" (mkag400_1) = 1, 3, 5
при
(гр10111204 ++ гр10111205) = (КНД 1151056 р.3.3: стр.010 "Порядковый номер дохода" (mkaf10_1) ++ стр.001 "Уникальный номер" (mkaf30_1))</v>
      </c>
      <c r="P50" s="112" t="str">
        <f>"гр"&amp;P43&amp;" = КНД 1151056 р.3.3 стр. 120 ""Код налогоплательщика в стране регистрации (инкорпорации)/СВИФТ код"" (mkag120_1)
при
(гр"&amp;$G$43&amp;" ++ гр"&amp;$H$43&amp;") = (КНД 1151056 р.3.3: стр.010 ""Порядковый номер дохода"" (mkaf10_1) ++ стр.001 ""Уникальный номер"" (mkaf30_1))"</f>
        <v>гр10111213 = КНД 1151056 р.3.3 стр. 120 "Код налогоплательщика в стране регистрации (инкорпорации)/СВИФТ код" (mkag120_1)
при
(гр10111204 ++ гр10111205) = (КНД 1151056 р.3.3: стр.010 "Порядковый номер дохода" (mkaf10_1) ++ стр.001 "Уникальный номер" (mkaf30_1))</v>
      </c>
      <c r="Q50" s="112" t="str">
        <f>"гр"&amp;Q43&amp;" = КНД 1151056 р.3.3 стр. 080 ""Наименование"" (mkag80_1)
при
(гр"&amp;$G$43&amp;" ++ гр"&amp;$H$43&amp;") = (КНД 1151056 р.3.3: стр.010 ""Порядковый номер дохода"" (mkaf10_1) ++ стр.001 ""Уникальный номер"" (mkaf30_1))"</f>
        <v>гр10111214 = КНД 1151056 р.3.3 стр. 080 "Наименование" (mkag80_1)
при
(гр10111204 ++ гр10111205) = (КНД 1151056 р.3.3: стр.010 "Порядковый номер дохода" (mkaf10_1) ++ стр.001 "Уникальный номер" (mkaf30_1))</v>
      </c>
      <c r="R50" s="112" t="str">
        <f>"гр"&amp;R43&amp;" = КНД 1151056 р.3.3 стр. 070 ""Код страны"" (mkag70_1)
при
(гр"&amp;$G$43&amp;" ++ гр"&amp;$H$43&amp;") = (КНД 1151056 р.3.3: стр.010 ""Порядковый номер дохода"" (mkaf10_1) ++ стр.001 ""Уникальный номер"" (mkaf30_1))"</f>
        <v>гр10111215 = КНД 1151056 р.3.3 стр. 070 "Код страны" (mkag70_1)
при
(гр10111204 ++ гр10111205) = (КНД 1151056 р.3.3: стр.010 "Порядковый номер дохода" (mkaf10_1) ++ стр.001 "Уникальный номер" (mkaf30_1))</v>
      </c>
      <c r="S50" s="112" t="str">
        <f>"гр"&amp;S43&amp;" = гр"&amp;'10106'!K43&amp;"
при
(гр"&amp;$G$43&amp;" ++ гр"&amp;$H$43&amp;") = (гр"&amp;'10106'!$G$43&amp;" ++ гр"&amp;'10106'!$H$43&amp;")"</f>
        <v>гр10111216 = гр10106208
при
(гр10111204 ++ гр10111205) = (гр10106204 ++ гр10106205)</v>
      </c>
      <c r="T50" s="112" t="str">
        <f>"гр"&amp;T43&amp;" = гр"&amp;'10106'!L43&amp;"
при
(гр"&amp;$G$43&amp;" ++ гр"&amp;$H$43&amp;") = (гр"&amp;'10106'!$G$43&amp;" ++ гр"&amp;'10106'!$H$43&amp;")"</f>
        <v>гр10111217 = гр10106209
при
(гр10111204 ++ гр10111205) = (гр10106204 ++ гр10106205)</v>
      </c>
      <c r="U50" s="112" t="str">
        <f>"гр"&amp;U43&amp;" = гр"&amp;'10106'!M43&amp;"
при
(гр"&amp;$G$43&amp;" ++ гр"&amp;$H$43&amp;") = (гр"&amp;'10106'!$G$43&amp;" ++ гр"&amp;'10106'!$H$43&amp;")"</f>
        <v>гр10111218 = гр10106210
при
(гр10111204 ++ гр10111205) = (гр10106204 ++ гр10106205)</v>
      </c>
      <c r="V50" s="112" t="str">
        <f>"гр"&amp;V43&amp;" = гр"&amp;'10106'!N43&amp;"
при
(гр"&amp;$G$43&amp;" ++ гр"&amp;$H$43&amp;") = (гр"&amp;'10106'!$G$43&amp;" ++ гр"&amp;'10106'!$H$43&amp;")"</f>
        <v>гр10111219 = гр10106211
при
(гр10111204 ++ гр10111205) = (гр10106204 ++ гр10106205)</v>
      </c>
      <c r="W50" s="112" t="str">
        <f>"гр"&amp;W43&amp;" = гр"&amp;'10106'!O43&amp;"
при
(гр"&amp;$G$43&amp;" ++ гр"&amp;$H$43&amp;") = (гр"&amp;'10106'!$G$43&amp;" ++ гр"&amp;'10106'!$H$43&amp;")"</f>
        <v>гр10111220 = гр10106212
при
(гр10111204 ++ гр10111205) = (гр10106204 ++ гр10106205)</v>
      </c>
      <c r="X50" s="112" t="str">
        <f>"гр"&amp;X43&amp;" = гр"&amp;'10106'!P43&amp;"
при
(гр"&amp;$G$43&amp;" ++ гр"&amp;$H$43&amp;") = (гр"&amp;'10106'!$G$43&amp;" ++ гр"&amp;'10106'!$H$43&amp;")"</f>
        <v>гр10111221 = гр10106213
при
(гр10111204 ++ гр10111205) = (гр10106204 ++ гр10106205)</v>
      </c>
      <c r="Y50" s="113" t="str">
        <f>"Если КНД 1151056 р.3.2 стр. 070 ""Ставка налога, в % "" (mkaf10_14) ≠ 99,99, то гр"&amp;Y43&amp;" = КНД 1151056 р.3.2 стр. 070 ""Ставка налога, в %"" (mkaf10_14)
или 
Если КНД 1151056 р.3.2 стр. 070 ""Ставка налога, в % "" (mkaf10_14) = 99,99, то гр"&amp;Y43&amp;" = ПУСТО
при
(гр"&amp;$G$43&amp;" ++ гр"&amp;$H$43&amp;") = (КНД 1151056 р.3.2: стр.010 ""Порядковый номер дохода"" (mkaf10_1) ++ стр.001 ""Уникальный номер"" (mkaf30_1))"</f>
        <v>Если КНД 1151056 р.3.2 стр. 070 "Ставка налога, в % " (mkaf10_14) ≠ 99,99, то гр10111222 = КНД 1151056 р.3.2 стр. 070 "Ставка налога, в %" (mkaf10_14)
или 
Если КНД 1151056 р.3.2 стр. 070 "Ставка налога, в % " (mkaf10_14) = 99,99, то гр10111222 = ПУСТО
при
(гр10111204 ++ гр10111205) = (КНД 1151056 р.3.2: стр.010 "Порядковый номер дохода" (mkaf10_1) ++ стр.001 "Уникальный номер" (mkaf30_1))</v>
      </c>
      <c r="Z50" s="113" t="str">
        <f>"Гр"&amp;Z43&amp;" = КНД 1151056 р.3.2 стр.060 ""Дата выплаты дохода"" (mkaf10_6)
при
(гр"&amp;$G$43&amp;" ++ гр"&amp;$H$43&amp;") = (КНД 1151056 р.3.2: стр.010 ""Порядковый номер дохода"" (mkaf10_1) ++ стр.001 ""Уникальный номер"" (mkaf30_1))"</f>
        <v>Гр10111223 = КНД 1151056 р.3.2 стр.060 "Дата выплаты дохода" (mkaf10_6)
при
(гр10111204 ++ гр10111205) = (КНД 1151056 р.3.2: стр.010 "Порядковый номер дохода" (mkaf10_1) ++ стр.001 "Уникальный номер" (mkaf30_1))</v>
      </c>
      <c r="AA50" s="113" t="str">
        <f>"гр"&amp;AA43&amp;" = КНД 1151056 р.3.2 стр. 040 ""Сумма дохода в валюте выплаты"" (mkaf10_4.mkaf10_26)
при
(гр"&amp;$G$43&amp;" ++ гр"&amp;$H$43&amp;") = (КНД 1151056 р.3.2: стр.010 ""Порядковый номер дохода"" (mkaf10_1) ++ стр.001 ""Уникальный номер"" (mkaf30_1))"</f>
        <v>гр10111224 = КНД 1151056 р.3.2 стр. 040 "Сумма дохода в валюте выплаты" (mkaf10_4.mkaf10_26)
при
(гр10111204 ++ гр10111205) = (КНД 1151056 р.3.2: стр.010 "Порядковый номер дохода" (mkaf10_1) ++ стр.001 "Уникальный номер" (mkaf30_1))</v>
      </c>
      <c r="AB50" s="113" t="str">
        <f>"гр"&amp;AB43&amp;" = КНД 1151056 р.3.2 стр.050 ""Код валюты выплаты дохода"" (mkaf10_5)
при
(гр"&amp;$G$43&amp;" ++ гр"&amp;$H$43&amp;") = (КНД 1151056 р.3.2: стр.010 ""Порядковый номер дохода"" (mkaf10_1) ++ стр.001 ""Уникальный номер"" (mkaf30_1))"</f>
        <v>гр10111225 = КНД 1151056 р.3.2 стр.050 "Код валюты выплаты дохода" (mkaf10_5)
при
(гр10111204 ++ гр10111205) = (КНД 1151056 р.3.2: стр.010 "Порядковый номер дохода" (mkaf10_1) ++ стр.001 "Уникальный номер" (mkaf30_1))</v>
      </c>
      <c r="AC50" s="113" t="str">
        <f>"Если КНД 1151056 р.3.2 стр.120 ""Официальный курс рубля на дату выплаты дохода"" (mkaf10_9) ≠ ""-"", то гр"&amp;AC43&amp;" = КНД 1151056 р.3.2 стр.120 ""Официальный курс рубля на дату выплаты дохода"" (mkaf10_9)
или если КНД 1151056 р.3.2 стр.120 ""Официальный курс рубля на дату выплаты дохода"" (mkaf10_9) = ""-"", то гр"&amp;AC43&amp;" = 1
при
(гр"&amp;$G$43&amp;" ++ гр"&amp;$H$43&amp;") = (КНД 1151056 р.3.2: стр.010 ""Порядковый номер дохода"" (mkaf10_1) ++ стр.001 ""Уникальный номер"" (mkaf30_1))"""""</f>
        <v>Если КНД 1151056 р.3.2 стр.120 "Официальный курс рубля на дату выплаты дохода" (mkaf10_9) ≠ "-", то гр10111226 = КНД 1151056 р.3.2 стр.120 "Официальный курс рубля на дату выплаты дохода" (mkaf10_9)
или если КНД 1151056 р.3.2 стр.120 "Официальный курс рубля на дату выплаты дохода" (mkaf10_9) = "-", то гр10111226 = 1
при
(гр10111204 ++ гр10111205) = (КНД 1151056 р.3.2: стр.010 "Порядковый номер дохода" (mkaf10_1) ++ стр.001 "Уникальный номер" (mkaf30_1))""</v>
      </c>
      <c r="AD50" s="113" t="str">
        <f>"гр"&amp;AD43&amp;" = КНД 1151056 р.3.2 стр.130 ""Сумма дохода (в рублях)"" (mkaf10_29)
при 
(гр"&amp;$G$43&amp;" ++ гр"&amp;$H$43&amp;") = (КНД 1151056 р.3.2: стр.010 ""Порядковый номер дохода"" (mkaf10_1) ++ стр.001 ""Уникальный номер"" (mkaf30_1))"</f>
        <v>гр10111227 = КНД 1151056 р.3.2 стр.130 "Сумма дохода (в рублях)" (mkaf10_29)
при 
(гр10111204 ++ гр10111205) = (КНД 1151056 р.3.2: стр.010 "Порядковый номер дохода" (mkaf10_1) ++ стр.001 "Уникальный номер" (mkaf30_1))</v>
      </c>
      <c r="AE50" s="113" t="str">
        <f>"гр"&amp;AE43&amp;" = КНД 1151056 р.3.2 стр.100 ""Сумма налога в валюте выплаты дохода"" (mkaf10_7.mkaf10_28)
при
(гр"&amp;$G$43&amp;" ++ гр"&amp;$H$43&amp;") = (КНД 1151056 р.3.2: стр.010 ""Порядковый номер дохода"" (mkaf10_1) ++ стр.001 ""Уникальный номер"" (mkaf30_1))"</f>
        <v>гр10111228 = КНД 1151056 р.3.2 стр.100 "Сумма налога в валюте выплаты дохода" (mkaf10_7.mkaf10_28)
при
(гр10111204 ++ гр10111205) = (КНД 1151056 р.3.2: стр.010 "Порядковый номер дохода" (mkaf10_1) ++ стр.001 "Уникальный номер" (mkaf30_1))</v>
      </c>
      <c r="AF50" s="113" t="str">
        <f>"гр"&amp;AF43&amp;" = КНД 1151056 р.3.2 стр.140 ""Сумма налога (в рублях)"" (mkaf10_11)
при
(гр"&amp;$G$43&amp;" ++ гр"&amp;$H$43&amp;") = (стр.010 ""Порядковый номер дохода"" (mkaf10_1) ++ стр.001 ""Уникальный номер"" (mkaf30_1)"</f>
        <v>гр10111229 = КНД 1151056 р.3.2 стр.140 "Сумма налога (в рублях)" (mkaf10_11)
при
(гр10111204 ++ гр10111205) = (стр.010 "Порядковый номер дохода" (mkaf10_1) ++ стр.001 "Уникальный номер" (mkaf30_1)</v>
      </c>
      <c r="AG50" s="113" t="str">
        <f>"гр"&amp;AG43&amp;" = КНД 1151056 р.3.2 стр.110 ""Срок уплаты налога в бюджет"" (mkaf10_8)
при
(гр"&amp;$G$43&amp;" ++ гр"&amp;$H$43&amp;") = (КНД 1151056 р.3.2: стр.010 ""Порядковый номер дохода"" (mkaf10_1) ++ стр.001 ""Уникальный номер"" (mkaf30_1))"</f>
        <v>гр10111230 = КНД 1151056 р.3.2 стр.110 "Срок уплаты налога в бюджет" (mkaf10_8)
при
(гр10111204 ++ гр10111205) = (КНД 1151056 р.3.2: стр.010 "Порядковый номер дохода" (mkaf10_1) ++ стр.001 "Уникальный номер" (mkaf30_1))</v>
      </c>
      <c r="AH50" s="112" t="str">
        <f>"гр"&amp;AH43&amp;" = гр"&amp;'10106'!Q43&amp;"
при
(гр"&amp;$G$43&amp;" ++ гр"&amp;$H$43&amp;") = (гр"&amp;'10106'!$G$43&amp;" ++ гр"&amp;'10106'!$H$43&amp;")"</f>
        <v>гр10111231 = гр10106214
при
(гр10111204 ++ гр10111205) = (гр10106204 ++ гр10106205)</v>
      </c>
      <c r="AI50" s="112" t="str">
        <f>"гр"&amp;AI43&amp;" = гр"&amp;'10106'!R43&amp;"
при
(гр"&amp;$G$43&amp;" ++ гр"&amp;$H$43&amp;") = (гр"&amp;'10106'!$G$43&amp;" ++ гр"&amp;'10106'!$H$43&amp;")"</f>
        <v>гр10111232 = гр10106215
при
(гр10111204 ++ гр10111205) = (гр10106204 ++ гр10106205)</v>
      </c>
      <c r="AJ50" s="112" t="str">
        <f>"гр"&amp;AJ43&amp;" = гр"&amp;'10106'!S43&amp;"
при
(гр"&amp;$G$43&amp;" ++ гр"&amp;$H$43&amp;") = (гр"&amp;'10106'!$G$43&amp;" ++ гр"&amp;'10106'!$H$43&amp;")"</f>
        <v>гр10111233 = гр10106216
при
(гр10111204 ++ гр10111205) = (гр10106204 ++ гр10106205)</v>
      </c>
      <c r="AK50" s="112" t="str">
        <f>"гр"&amp;AK43&amp;" = гр"&amp;'10106'!T43&amp;"
при
(гр"&amp;$G$43&amp;" ++ гр"&amp;$H$43&amp;") = (гр"&amp;'10106'!$G$43&amp;" ++ гр"&amp;'10106'!$H$43&amp;")"</f>
        <v>гр10111234 = гр10106217
при
(гр10111204 ++ гр10111205) = (гр10106204 ++ гр10106205)</v>
      </c>
    </row>
    <row r="51" spans="1:37" s="32" customFormat="1" ht="51" x14ac:dyDescent="0.25">
      <c r="A51" s="57" t="s">
        <v>460</v>
      </c>
      <c r="B51" s="57" t="s">
        <v>461</v>
      </c>
      <c r="C51" s="57" t="s">
        <v>462</v>
      </c>
      <c r="D51" s="115"/>
      <c r="E51" s="115"/>
      <c r="F51" s="115"/>
      <c r="G51" s="116"/>
      <c r="H51" s="115"/>
      <c r="I51" s="115"/>
      <c r="J51" s="115"/>
      <c r="K51" s="115"/>
      <c r="L51" s="115"/>
      <c r="M51" s="115"/>
      <c r="N51" s="115"/>
      <c r="O51" s="168"/>
      <c r="P51" s="115" t="str">
        <f>"Заполняется если гр"&amp;$Q$43&amp;" = 3,5,ПУСТО"</f>
        <v>Заполняется если гр10111214 = 3,5,ПУСТО</v>
      </c>
      <c r="Q51" s="115" t="str">
        <f t="shared" ref="Q51:AK51" si="0">"Заполняется если гр"&amp;$Q$43&amp;" = 3,5,ПУСТО"</f>
        <v>Заполняется если гр10111214 = 3,5,ПУСТО</v>
      </c>
      <c r="R51" s="115" t="str">
        <f t="shared" si="0"/>
        <v>Заполняется если гр10111214 = 3,5,ПУСТО</v>
      </c>
      <c r="S51" s="115" t="str">
        <f t="shared" si="0"/>
        <v>Заполняется если гр10111214 = 3,5,ПУСТО</v>
      </c>
      <c r="T51" s="115" t="str">
        <f t="shared" si="0"/>
        <v>Заполняется если гр10111214 = 3,5,ПУСТО</v>
      </c>
      <c r="U51" s="115" t="str">
        <f t="shared" si="0"/>
        <v>Заполняется если гр10111214 = 3,5,ПУСТО</v>
      </c>
      <c r="V51" s="115" t="str">
        <f t="shared" si="0"/>
        <v>Заполняется если гр10111214 = 3,5,ПУСТО</v>
      </c>
      <c r="W51" s="115" t="str">
        <f t="shared" si="0"/>
        <v>Заполняется если гр10111214 = 3,5,ПУСТО</v>
      </c>
      <c r="X51" s="115" t="str">
        <f t="shared" si="0"/>
        <v>Заполняется если гр10111214 = 3,5,ПУСТО</v>
      </c>
      <c r="Y51" s="115" t="str">
        <f t="shared" si="0"/>
        <v>Заполняется если гр10111214 = 3,5,ПУСТО</v>
      </c>
      <c r="Z51" s="115" t="str">
        <f t="shared" si="0"/>
        <v>Заполняется если гр10111214 = 3,5,ПУСТО</v>
      </c>
      <c r="AA51" s="115" t="str">
        <f t="shared" si="0"/>
        <v>Заполняется если гр10111214 = 3,5,ПУСТО</v>
      </c>
      <c r="AB51" s="115" t="str">
        <f t="shared" si="0"/>
        <v>Заполняется если гр10111214 = 3,5,ПУСТО</v>
      </c>
      <c r="AC51" s="115" t="str">
        <f t="shared" si="0"/>
        <v>Заполняется если гр10111214 = 3,5,ПУСТО</v>
      </c>
      <c r="AD51" s="115" t="str">
        <f t="shared" si="0"/>
        <v>Заполняется если гр10111214 = 3,5,ПУСТО</v>
      </c>
      <c r="AE51" s="115" t="str">
        <f t="shared" si="0"/>
        <v>Заполняется если гр10111214 = 3,5,ПУСТО</v>
      </c>
      <c r="AF51" s="115" t="str">
        <f t="shared" si="0"/>
        <v>Заполняется если гр10111214 = 3,5,ПУСТО</v>
      </c>
      <c r="AG51" s="115" t="str">
        <f t="shared" si="0"/>
        <v>Заполняется если гр10111214 = 3,5,ПУСТО</v>
      </c>
      <c r="AH51" s="115" t="str">
        <f t="shared" si="0"/>
        <v>Заполняется если гр10111214 = 3,5,ПУСТО</v>
      </c>
      <c r="AI51" s="115" t="str">
        <f t="shared" si="0"/>
        <v>Заполняется если гр10111214 = 3,5,ПУСТО</v>
      </c>
      <c r="AJ51" s="115" t="str">
        <f t="shared" si="0"/>
        <v>Заполняется если гр10111214 = 3,5,ПУСТО</v>
      </c>
      <c r="AK51" s="115" t="str">
        <f t="shared" si="0"/>
        <v>Заполняется если гр10111214 = 3,5,ПУСТО</v>
      </c>
    </row>
    <row r="52" spans="1:37" s="32" customFormat="1" ht="89.25" x14ac:dyDescent="0.25">
      <c r="A52" s="57" t="s">
        <v>460</v>
      </c>
      <c r="B52" s="57" t="s">
        <v>463</v>
      </c>
      <c r="C52" s="57" t="s">
        <v>464</v>
      </c>
      <c r="D52" s="117"/>
      <c r="E52" s="117"/>
      <c r="F52" s="117"/>
      <c r="G52" s="117"/>
      <c r="H52" s="117"/>
      <c r="I52" s="117"/>
      <c r="J52" s="117"/>
      <c r="K52" s="117"/>
      <c r="L52" s="117"/>
      <c r="M52" s="117"/>
      <c r="N52" s="117"/>
      <c r="O52" s="117"/>
      <c r="P52" s="117"/>
      <c r="Q52" s="117"/>
      <c r="R52" s="117"/>
      <c r="S52" s="117"/>
      <c r="T52" s="117"/>
      <c r="U52" s="117"/>
      <c r="V52" s="117"/>
      <c r="W52" s="117" t="str">
        <f>"Если гр"&amp;$F$43&amp;" = 02, то гр"&amp;W43&amp;" = 0009, 0010, 0036 
Если гр"&amp;$F$43&amp;" = 11, то гр"&amp;W43&amp;" = 0047, 0049"</f>
        <v>Если гр10111203 = 02, то гр10111220 = 0009, 0010, 0036 
Если гр10111203 = 11, то гр10111220 = 0047, 0049</v>
      </c>
      <c r="X52" s="117"/>
      <c r="Y52" s="117" t="str">
        <f>"Если гр"&amp;S43&amp;" = 1 и (гр"&amp;$W$43&amp;" = 0009), то гр"&amp;$Y$43&amp;" = 5 
Если гр"&amp;S43&amp;" = 1 и (гр"&amp;$W$43&amp;" = 0010), то гр"&amp;$Y$43&amp;" = 10 
Если гр"&amp;S43&amp;" = 1 и (гр"&amp;$W$43&amp;" = 0036), то гр"&amp;$Y$43&amp;" = 15 
Если гр"&amp;S43&amp;" = 1 и (гр"&amp;$W$43&amp;" = 0047), то гр"&amp;$Y$43&amp;" = 10 
Если гр"&amp;S43&amp;" = 1 и (гр"&amp;$W$43&amp;" = 0049), то гр"&amp;$Y$43&amp;" = 25
Если гр"&amp;S43&amp;" = 2 и гр"&amp;V43&amp;" = 1, то гр"&amp;$Y$43&amp;" = гр"&amp;$Y$43&amp;" (ставка по СОИДН)
Если гр"&amp;S43&amp;" = 2 и гр"&amp;V43&amp;" = 2, то гр"&amp;$Y$43&amp;" = ПУСТО"</f>
        <v>Если гр10111216 = 1 и (гр10111220 = 0009), то гр10111222 = 5 
Если гр10111216 = 1 и (гр10111220 = 0010), то гр10111222 = 10 
Если гр10111216 = 1 и (гр10111220 = 0036), то гр10111222 = 15 
Если гр10111216 = 1 и (гр10111220 = 0047), то гр10111222 = 10 
Если гр10111216 = 1 и (гр10111220 = 0049), то гр10111222 = 25
Если гр10111216 = 2 и гр10111219 = 1, то гр10111222 = гр10111222 (ставка по СОИДН)
Если гр10111216 = 2 и гр10111219 = 2, то гр10111222 = ПУСТО</v>
      </c>
      <c r="Z52" s="117"/>
      <c r="AA52" s="117"/>
      <c r="AB52" s="117"/>
      <c r="AC52" s="117" t="str">
        <f>"Если "&amp;AB43&amp;" = 643, то гр"&amp;AC43&amp;" = 1
Если "&amp;AB43&amp;" ≠ 643, то гр"&amp;AC43&amp;" = гр"&amp;AC43&amp;"
(Если "&amp;AB43&amp;" ≠ 643, то гр"&amp;AC43&amp;" = значению графы ""Курс"", деленному на значение графы ""Единиц"", Справочника Банка России значений курса иностранных валют"" применительно к гр"&amp;AB43&amp;" и применительно к гр"&amp;Z43&amp;")"</f>
        <v>Если 10111225 = 643, то гр10111226 = 1
Если 10111225 ≠ 643, то гр10111226 = гр10111226
(Если 10111225 ≠ 643, то гр10111226 = значению графы "Курс", деленному на значение графы "Единиц", Справочника Банка России значений курса иностранных валют" применительно к гр10111225 и применительно к гр10111223)</v>
      </c>
      <c r="AD52" s="117" t="str">
        <f>"гр"&amp;AD43&amp;" = гр"&amp;AA43&amp;"*гр"&amp;AC43&amp;""</f>
        <v>гр10111227 = гр10111224*гр10111226</v>
      </c>
      <c r="AE52" s="117" t="str">
        <f>"гр"&amp;AE43&amp;" = гр"&amp;AA43&amp;"*гр"&amp;Y43&amp;"/100"</f>
        <v>гр10111228 = гр10111224*гр10111222/100</v>
      </c>
      <c r="AF52" s="117" t="str">
        <f>"гр"&amp;$AF$43&amp;" = гр"&amp;$AD$43&amp;"*гр"&amp;$Y$43&amp;"/100"</f>
        <v>гр10111229 = гр10111227*гр10111222/100</v>
      </c>
      <c r="AG52" s="117" t="str">
        <f>"гр"&amp;AG43&amp;" ≤ значению 28.ММ.ГГГГ, где 
Если месяц, указанный в гр"&amp;Z43&amp;" ≠ 12, то ММ = месяц, указанный в гр"&amp;Z43&amp;" + 1, а ГГГГ = год, указанный в гр"&amp;Z43&amp;"
Если месяц, указанный в гр"&amp;Z43&amp;" = 12, то ММ = 01, а ГГГГ = год, указанный в гр"&amp;Z43&amp;" + 1"</f>
        <v>гр10111230 ≤ значению 28.ММ.ГГГГ, где 
Если месяц, указанный в гр10111223 ≠ 12, то ММ = месяц, указанный в гр10111223 + 1, а ГГГГ = год, указанный в гр10111223
Если месяц, указанный в гр10111223 = 12, то ММ = 01, а ГГГГ = год, указанный в гр10111223 + 1</v>
      </c>
      <c r="AH52" s="117"/>
      <c r="AI52" s="117"/>
      <c r="AJ52" s="117"/>
      <c r="AK52" s="117"/>
    </row>
    <row r="53" spans="1:37" s="32" customFormat="1" ht="178.5" outlineLevel="2" x14ac:dyDescent="0.25">
      <c r="A53" s="57" t="s">
        <v>460</v>
      </c>
      <c r="B53" s="57" t="s">
        <v>465</v>
      </c>
      <c r="C53" s="57" t="s">
        <v>466</v>
      </c>
      <c r="D53" s="118"/>
      <c r="E53" s="118"/>
      <c r="F53" s="118"/>
      <c r="G53" s="118"/>
      <c r="H53" s="118"/>
      <c r="I53" s="118"/>
      <c r="J53" s="118"/>
      <c r="K53" s="118"/>
      <c r="L53" s="118"/>
      <c r="M53" s="118"/>
      <c r="N53" s="118"/>
      <c r="O53" s="118"/>
      <c r="P53" s="118"/>
      <c r="Q53" s="118"/>
      <c r="R53" s="118"/>
      <c r="S53" s="118"/>
      <c r="T53" s="118"/>
      <c r="U53" s="118"/>
      <c r="V53" s="118"/>
      <c r="W53" s="118" t="s">
        <v>706</v>
      </c>
      <c r="X53" s="118"/>
      <c r="Y53" s="118" t="s">
        <v>729</v>
      </c>
      <c r="Z53" s="118"/>
      <c r="AA53" s="118"/>
      <c r="AB53" s="118"/>
      <c r="AC53" s="118" t="s">
        <v>737</v>
      </c>
      <c r="AD53" s="118" t="s">
        <v>707</v>
      </c>
      <c r="AE53" s="118" t="s">
        <v>708</v>
      </c>
      <c r="AF53" s="118" t="s">
        <v>709</v>
      </c>
      <c r="AG53" s="118" t="s">
        <v>710</v>
      </c>
      <c r="AH53" s="118"/>
      <c r="AI53" s="118"/>
      <c r="AJ53" s="118"/>
      <c r="AK53" s="118"/>
    </row>
    <row r="54" spans="1:37" s="32" customFormat="1" ht="12.75"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row>
  </sheetData>
  <hyperlinks>
    <hyperlink ref="A1" location="СОД!A1" display="СОД!A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topLeftCell="B1" zoomScaleNormal="100" workbookViewId="0">
      <selection activeCell="G6" sqref="G6:G13"/>
    </sheetView>
  </sheetViews>
  <sheetFormatPr defaultColWidth="8.85546875" defaultRowHeight="12.75" x14ac:dyDescent="0.25"/>
  <cols>
    <col min="1" max="1" width="10.7109375" style="19" customWidth="1"/>
    <col min="2" max="2" width="35.85546875" style="19" customWidth="1"/>
    <col min="3" max="3" width="42" style="19" customWidth="1"/>
    <col min="4" max="4" width="17.140625" style="19" customWidth="1"/>
    <col min="5" max="5" width="9.140625" style="19" customWidth="1"/>
    <col min="6" max="6" width="36.7109375" style="19" customWidth="1"/>
    <col min="7" max="7" width="55.42578125" style="19" customWidth="1"/>
    <col min="8" max="8" width="29.28515625" style="19" customWidth="1"/>
    <col min="9" max="9" width="8.140625" style="19" customWidth="1"/>
    <col min="10" max="10" width="21.140625" style="19" customWidth="1"/>
    <col min="11" max="11" width="61.28515625" style="19" bestFit="1" customWidth="1"/>
    <col min="12" max="12" width="31.140625" style="19" customWidth="1"/>
    <col min="13" max="13" width="9.140625" style="19" customWidth="1"/>
    <col min="14" max="14" width="28" style="19" bestFit="1" customWidth="1"/>
    <col min="15" max="15" width="18.140625" style="19" bestFit="1" customWidth="1"/>
    <col min="16" max="16" width="19.140625" style="19" customWidth="1"/>
    <col min="17" max="17" width="31.140625" style="19" customWidth="1"/>
    <col min="18" max="16384" width="8.85546875" style="19"/>
  </cols>
  <sheetData>
    <row r="1" spans="1:15" x14ac:dyDescent="0.25">
      <c r="A1" s="20" t="s">
        <v>124</v>
      </c>
      <c r="B1" s="55"/>
      <c r="C1" s="19" t="s">
        <v>233</v>
      </c>
    </row>
    <row r="2" spans="1:15" x14ac:dyDescent="0.25">
      <c r="B2" s="56"/>
      <c r="C2" s="19" t="s">
        <v>234</v>
      </c>
    </row>
    <row r="3" spans="1:15" ht="18.75" x14ac:dyDescent="0.25">
      <c r="A3" s="16" t="s">
        <v>106</v>
      </c>
      <c r="B3" s="16"/>
      <c r="C3" s="16"/>
      <c r="D3" s="16"/>
    </row>
    <row r="5" spans="1:15" s="22" customFormat="1" ht="38.25" x14ac:dyDescent="0.25">
      <c r="A5" s="51" t="s">
        <v>186</v>
      </c>
      <c r="B5" s="52" t="s">
        <v>187</v>
      </c>
      <c r="C5" s="52" t="s">
        <v>188</v>
      </c>
      <c r="D5" s="52" t="s">
        <v>189</v>
      </c>
      <c r="E5" s="51" t="s">
        <v>190</v>
      </c>
      <c r="F5" s="53" t="s">
        <v>191</v>
      </c>
      <c r="G5" s="52" t="s">
        <v>192</v>
      </c>
      <c r="H5" s="52" t="s">
        <v>189</v>
      </c>
      <c r="I5" s="51" t="s">
        <v>193</v>
      </c>
      <c r="J5" s="53" t="s">
        <v>194</v>
      </c>
      <c r="K5" s="54" t="s">
        <v>195</v>
      </c>
      <c r="L5" s="52" t="s">
        <v>189</v>
      </c>
      <c r="M5" s="51" t="s">
        <v>220</v>
      </c>
      <c r="N5" s="53" t="s">
        <v>194</v>
      </c>
      <c r="O5" s="54" t="s">
        <v>221</v>
      </c>
    </row>
    <row r="6" spans="1:15" ht="27.6" customHeight="1" x14ac:dyDescent="0.25">
      <c r="A6" s="267">
        <v>10109</v>
      </c>
      <c r="B6" s="237" t="s">
        <v>95</v>
      </c>
      <c r="C6" s="245" t="s">
        <v>196</v>
      </c>
      <c r="D6" s="201"/>
      <c r="E6" s="264">
        <v>10102</v>
      </c>
      <c r="F6" s="237" t="s">
        <v>96</v>
      </c>
      <c r="G6" s="261" t="s">
        <v>738</v>
      </c>
      <c r="H6" s="197" t="s">
        <v>3</v>
      </c>
      <c r="I6" s="234">
        <v>10103</v>
      </c>
      <c r="J6" s="237" t="s">
        <v>197</v>
      </c>
      <c r="K6" s="245" t="s">
        <v>734</v>
      </c>
      <c r="L6" s="249" t="s">
        <v>49</v>
      </c>
      <c r="M6" s="234">
        <v>10104</v>
      </c>
      <c r="N6" s="237" t="s">
        <v>98</v>
      </c>
      <c r="O6" s="240" t="s">
        <v>735</v>
      </c>
    </row>
    <row r="7" spans="1:15" ht="14.45" customHeight="1" x14ac:dyDescent="0.25">
      <c r="A7" s="268"/>
      <c r="B7" s="238"/>
      <c r="C7" s="253"/>
      <c r="D7" s="202"/>
      <c r="E7" s="265"/>
      <c r="F7" s="238"/>
      <c r="G7" s="262"/>
      <c r="H7" s="197" t="s">
        <v>477</v>
      </c>
      <c r="I7" s="235"/>
      <c r="J7" s="238"/>
      <c r="K7" s="253"/>
      <c r="L7" s="250"/>
      <c r="M7" s="235"/>
      <c r="N7" s="238"/>
      <c r="O7" s="241"/>
    </row>
    <row r="8" spans="1:15" ht="14.45" customHeight="1" x14ac:dyDescent="0.25">
      <c r="A8" s="268"/>
      <c r="B8" s="238"/>
      <c r="C8" s="253"/>
      <c r="D8" s="202"/>
      <c r="E8" s="265"/>
      <c r="F8" s="238"/>
      <c r="G8" s="262"/>
      <c r="H8" s="197" t="s">
        <v>5</v>
      </c>
      <c r="I8" s="235"/>
      <c r="J8" s="238"/>
      <c r="K8" s="253"/>
      <c r="L8" s="249" t="s">
        <v>48</v>
      </c>
      <c r="M8" s="235"/>
      <c r="N8" s="238"/>
      <c r="O8" s="241"/>
    </row>
    <row r="9" spans="1:15" ht="14.45" customHeight="1" x14ac:dyDescent="0.25">
      <c r="A9" s="268"/>
      <c r="B9" s="238"/>
      <c r="C9" s="253"/>
      <c r="D9" s="202"/>
      <c r="E9" s="265"/>
      <c r="F9" s="238"/>
      <c r="G9" s="262"/>
      <c r="H9" s="198" t="s">
        <v>6</v>
      </c>
      <c r="I9" s="236"/>
      <c r="J9" s="239"/>
      <c r="K9" s="246"/>
      <c r="L9" s="250"/>
      <c r="M9" s="236"/>
      <c r="N9" s="239"/>
      <c r="O9" s="242"/>
    </row>
    <row r="10" spans="1:15" ht="27.6" customHeight="1" x14ac:dyDescent="0.25">
      <c r="A10" s="268"/>
      <c r="B10" s="238"/>
      <c r="C10" s="253"/>
      <c r="D10" s="202"/>
      <c r="E10" s="265"/>
      <c r="F10" s="238"/>
      <c r="G10" s="262"/>
      <c r="H10" s="204" t="s">
        <v>3</v>
      </c>
      <c r="I10" s="254">
        <v>10110</v>
      </c>
      <c r="J10" s="247" t="s">
        <v>94</v>
      </c>
      <c r="K10" s="247" t="s">
        <v>733</v>
      </c>
      <c r="L10" s="41"/>
      <c r="M10" s="42"/>
      <c r="N10" s="43"/>
      <c r="O10" s="44"/>
    </row>
    <row r="11" spans="1:15" ht="14.45" customHeight="1" x14ac:dyDescent="0.25">
      <c r="A11" s="268"/>
      <c r="B11" s="238"/>
      <c r="C11" s="253"/>
      <c r="D11" s="202"/>
      <c r="E11" s="265"/>
      <c r="F11" s="238"/>
      <c r="G11" s="262"/>
      <c r="H11" s="204" t="s">
        <v>4</v>
      </c>
      <c r="I11" s="255"/>
      <c r="J11" s="257"/>
      <c r="K11" s="257"/>
      <c r="L11" s="41"/>
      <c r="M11" s="42"/>
      <c r="N11" s="43"/>
      <c r="O11" s="44"/>
    </row>
    <row r="12" spans="1:15" ht="14.45" customHeight="1" x14ac:dyDescent="0.25">
      <c r="A12" s="268"/>
      <c r="B12" s="238"/>
      <c r="C12" s="253"/>
      <c r="D12" s="202"/>
      <c r="E12" s="265"/>
      <c r="F12" s="238"/>
      <c r="G12" s="262"/>
      <c r="H12" s="204" t="s">
        <v>5</v>
      </c>
      <c r="I12" s="255"/>
      <c r="J12" s="257"/>
      <c r="K12" s="257"/>
      <c r="L12" s="41"/>
      <c r="M12" s="42"/>
      <c r="N12" s="43"/>
      <c r="O12" s="44"/>
    </row>
    <row r="13" spans="1:15" ht="14.45" customHeight="1" x14ac:dyDescent="0.25">
      <c r="A13" s="269"/>
      <c r="B13" s="239"/>
      <c r="C13" s="246"/>
      <c r="D13" s="203"/>
      <c r="E13" s="266"/>
      <c r="F13" s="239"/>
      <c r="G13" s="263"/>
      <c r="H13" s="205" t="s">
        <v>6</v>
      </c>
      <c r="I13" s="255"/>
      <c r="J13" s="257"/>
      <c r="K13" s="257"/>
      <c r="L13" s="41"/>
      <c r="M13" s="42"/>
      <c r="N13" s="43"/>
      <c r="O13" s="44"/>
    </row>
    <row r="14" spans="1:15" ht="25.5" x14ac:dyDescent="0.25">
      <c r="A14" s="199"/>
      <c r="B14" s="200"/>
      <c r="C14" s="200"/>
      <c r="D14" s="39"/>
      <c r="E14" s="270">
        <v>10101</v>
      </c>
      <c r="F14" s="273" t="s">
        <v>92</v>
      </c>
      <c r="G14" s="258" t="str">
        <f>"По итогам налогового периода при условии, если строка 108 Приложения 1 к Листу 02 КНД 1151006 ≠ ПУСТО"</f>
        <v>По итогам налогового периода при условии, если строка 108 Приложения 1 к Листу 02 КНД 1151006 ≠ ПУСТО</v>
      </c>
      <c r="H14" s="40" t="s">
        <v>3</v>
      </c>
      <c r="I14" s="255"/>
      <c r="J14" s="257"/>
      <c r="K14" s="257"/>
      <c r="L14" s="41"/>
      <c r="M14" s="42"/>
      <c r="N14" s="43"/>
      <c r="O14" s="44"/>
    </row>
    <row r="15" spans="1:15" ht="14.45" customHeight="1" x14ac:dyDescent="0.25">
      <c r="A15" s="199"/>
      <c r="B15" s="200"/>
      <c r="C15" s="200"/>
      <c r="D15" s="39"/>
      <c r="E15" s="271"/>
      <c r="F15" s="274"/>
      <c r="G15" s="259"/>
      <c r="H15" s="40" t="s">
        <v>4</v>
      </c>
      <c r="I15" s="255"/>
      <c r="J15" s="257"/>
      <c r="K15" s="257"/>
      <c r="L15" s="41"/>
      <c r="M15" s="42"/>
      <c r="N15" s="43"/>
      <c r="O15" s="44"/>
    </row>
    <row r="16" spans="1:15" ht="14.45" customHeight="1" x14ac:dyDescent="0.25">
      <c r="A16" s="199"/>
      <c r="B16" s="200"/>
      <c r="C16" s="200"/>
      <c r="D16" s="39"/>
      <c r="E16" s="271"/>
      <c r="F16" s="274"/>
      <c r="G16" s="259"/>
      <c r="H16" s="40" t="s">
        <v>5</v>
      </c>
      <c r="I16" s="255"/>
      <c r="J16" s="257"/>
      <c r="K16" s="257"/>
      <c r="L16" s="41"/>
      <c r="M16" s="42"/>
      <c r="N16" s="43"/>
      <c r="O16" s="44"/>
    </row>
    <row r="17" spans="1:15" ht="14.45" customHeight="1" x14ac:dyDescent="0.25">
      <c r="A17" s="199"/>
      <c r="B17" s="200"/>
      <c r="C17" s="200"/>
      <c r="D17" s="39"/>
      <c r="E17" s="272"/>
      <c r="F17" s="275"/>
      <c r="G17" s="260"/>
      <c r="H17" s="45" t="s">
        <v>6</v>
      </c>
      <c r="I17" s="256"/>
      <c r="J17" s="248"/>
      <c r="K17" s="248"/>
      <c r="L17" s="41"/>
      <c r="M17" s="42"/>
      <c r="N17" s="43"/>
      <c r="O17" s="44"/>
    </row>
    <row r="18" spans="1:15" ht="38.25" x14ac:dyDescent="0.25">
      <c r="A18" s="243">
        <v>10106</v>
      </c>
      <c r="B18" s="245" t="s">
        <v>595</v>
      </c>
      <c r="C18" s="245" t="s">
        <v>731</v>
      </c>
      <c r="D18" s="197" t="s">
        <v>142</v>
      </c>
      <c r="E18" s="251">
        <v>10111</v>
      </c>
      <c r="F18" s="247" t="s">
        <v>99</v>
      </c>
      <c r="G18" s="247" t="s">
        <v>730</v>
      </c>
      <c r="H18" s="46"/>
      <c r="I18" s="46"/>
      <c r="J18" s="46"/>
      <c r="K18" s="46"/>
      <c r="L18" s="41"/>
      <c r="M18" s="42"/>
      <c r="N18" s="43"/>
      <c r="O18" s="44"/>
    </row>
    <row r="19" spans="1:15" ht="55.9" customHeight="1" x14ac:dyDescent="0.25">
      <c r="A19" s="244"/>
      <c r="B19" s="246"/>
      <c r="C19" s="246"/>
      <c r="D19" s="197" t="s">
        <v>143</v>
      </c>
      <c r="E19" s="252"/>
      <c r="F19" s="248"/>
      <c r="G19" s="248"/>
      <c r="H19" s="46"/>
      <c r="I19" s="46"/>
      <c r="J19" s="46"/>
      <c r="K19" s="46"/>
      <c r="L19" s="41"/>
      <c r="M19" s="42"/>
      <c r="N19" s="43"/>
      <c r="O19" s="44"/>
    </row>
    <row r="23" spans="1:15" x14ac:dyDescent="0.25">
      <c r="J23" s="21"/>
    </row>
    <row r="24" spans="1:15" x14ac:dyDescent="0.25">
      <c r="J24" s="21"/>
    </row>
    <row r="25" spans="1:15" x14ac:dyDescent="0.25">
      <c r="J25" s="21"/>
    </row>
  </sheetData>
  <mergeCells count="26">
    <mergeCell ref="A6:A13"/>
    <mergeCell ref="B6:B13"/>
    <mergeCell ref="C6:C13"/>
    <mergeCell ref="E14:E17"/>
    <mergeCell ref="F14:F17"/>
    <mergeCell ref="G14:G17"/>
    <mergeCell ref="G6:G13"/>
    <mergeCell ref="F6:F13"/>
    <mergeCell ref="E6:E13"/>
    <mergeCell ref="I6:I9"/>
    <mergeCell ref="M6:M9"/>
    <mergeCell ref="N6:N9"/>
    <mergeCell ref="O6:O9"/>
    <mergeCell ref="A18:A19"/>
    <mergeCell ref="B18:B19"/>
    <mergeCell ref="C18:C19"/>
    <mergeCell ref="F18:F19"/>
    <mergeCell ref="G18:G19"/>
    <mergeCell ref="L6:L7"/>
    <mergeCell ref="L8:L9"/>
    <mergeCell ref="E18:E19"/>
    <mergeCell ref="J6:J9"/>
    <mergeCell ref="K6:K9"/>
    <mergeCell ref="I10:I17"/>
    <mergeCell ref="J10:J17"/>
    <mergeCell ref="K10:K17"/>
  </mergeCells>
  <hyperlinks>
    <hyperlink ref="A1" location="СОД!A1" display="СОД!A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173FF325B0EBA4F872D92F3E78D95E2" ma:contentTypeVersion="0" ma:contentTypeDescription="Создание документа." ma:contentTypeScope="" ma:versionID="a310630bf1de5b910c6a1e05e1b3a926">
  <xsd:schema xmlns:xsd="http://www.w3.org/2001/XMLSchema" xmlns:xs="http://www.w3.org/2001/XMLSchema" xmlns:p="http://schemas.microsoft.com/office/2006/metadata/properties" xmlns:ns2="647d37cc-32ce-483f-986a-cbb92015bf74" targetNamespace="http://schemas.microsoft.com/office/2006/metadata/properties" ma:root="true" ma:fieldsID="01e8bbc5d34710d9e267fbc198ce107f" ns2:_="">
    <xsd:import namespace="647d37cc-32ce-483f-986a-cbb92015bf7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37cc-32ce-483f-986a-cbb92015bf74"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Сохранить идентификатор" ma:description="Сохранять идентификатор при добавлении."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47d37cc-32ce-483f-986a-cbb92015bf74">GNIVC-1111454286-4020</_dlc_DocId>
    <_dlc_DocIdUrl xmlns="647d37cc-32ce-483f-986a-cbb92015bf74">
      <Url>https://portal.gnivc.ru/sites/DefaultCollection/Tax3/nalmon/_layouts/15/DocIdRedir.aspx?ID=GNIVC-1111454286-4020</Url>
      <Description>GNIVC-1111454286-4020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D2FB1E7-CED1-4ADC-8C31-84287633C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37cc-32ce-483f-986a-cbb92015bf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C43A1D-EF7D-439F-A585-927831FC830D}">
  <ds:schemaRefs>
    <ds:schemaRef ds:uri="http://schemas.microsoft.com/sharepoint/v3/contenttype/forms"/>
  </ds:schemaRefs>
</ds:datastoreItem>
</file>

<file path=customXml/itemProps3.xml><?xml version="1.0" encoding="utf-8"?>
<ds:datastoreItem xmlns:ds="http://schemas.openxmlformats.org/officeDocument/2006/customXml" ds:itemID="{4A01A28B-2B48-49F4-A765-ACB62DCDB94F}">
  <ds:schemaRefs>
    <ds:schemaRef ds:uri="http://purl.org/dc/elements/1.1/"/>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647d37cc-32ce-483f-986a-cbb92015bf74"/>
    <ds:schemaRef ds:uri="http://schemas.microsoft.com/office/2006/metadata/properties"/>
  </ds:schemaRefs>
</ds:datastoreItem>
</file>

<file path=customXml/itemProps4.xml><?xml version="1.0" encoding="utf-8"?>
<ds:datastoreItem xmlns:ds="http://schemas.openxmlformats.org/officeDocument/2006/customXml" ds:itemID="{591C4EB2-3558-4711-9E83-108A496BDE9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СОД</vt:lpstr>
      <vt:lpstr>ГЛОССАРИЙ</vt:lpstr>
      <vt:lpstr>10109</vt:lpstr>
      <vt:lpstr>10101</vt:lpstr>
      <vt:lpstr>10102</vt:lpstr>
      <vt:lpstr>10103</vt:lpstr>
      <vt:lpstr>10104</vt:lpstr>
      <vt:lpstr>10110</vt:lpstr>
      <vt:lpstr>10106</vt:lpstr>
      <vt:lpstr>10111</vt:lpstr>
      <vt:lpstr>СТР_НО</vt:lpstr>
      <vt:lpstr>'10110'!Область_печати</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Васькина Екатерина Николаевна</cp:lastModifiedBy>
  <cp:lastPrinted>2026-04-15T09:25:30Z</cp:lastPrinted>
  <dcterms:created xsi:type="dcterms:W3CDTF">2022-01-31T13:07:00Z</dcterms:created>
  <dcterms:modified xsi:type="dcterms:W3CDTF">2026-09-24T09:23:28Z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0x0101001173FF325B0EBA4F872D92F3E78D95E2</vt:lpwstr>
  </property>
  <property fmtid="{D5CDD505-2E9C-101B-9397-08002B2CF9AE}" pid="3" name="_dlc_DocIdItemGuid">
    <vt:lpwstr>a121036e-fe77-4184-8a5d-7d9d75c5bc2c</vt:lpwstr>
  </property>
</Properties>
</file>